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3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TATOOINE 1/Dropbox (Allied Machine)/Marketing Team/Josh/Website/WEBSITE 2016 Project/Documents/Cost Per Hole Worksheets/"/>
    </mc:Choice>
  </mc:AlternateContent>
  <xr:revisionPtr revIDLastSave="0" documentId="8_{7E66146B-30EA-234F-9766-DCF0A1F73F30}" xr6:coauthVersionLast="45" xr6:coauthVersionMax="45" xr10:uidLastSave="{00000000-0000-0000-0000-000000000000}"/>
  <bookViews>
    <workbookView xWindow="0" yWindow="460" windowWidth="28800" windowHeight="16260" tabRatio="713"/>
  </bookViews>
  <sheets>
    <sheet name="4TEX" sheetId="13" r:id="rId1"/>
  </sheets>
  <calcPr calcId="191029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13" l="1"/>
  <c r="C43" i="13"/>
  <c r="C44" i="13"/>
  <c r="C46" i="13"/>
  <c r="G53" i="13"/>
  <c r="G57" i="13"/>
  <c r="C45" i="13"/>
  <c r="G55" i="13"/>
  <c r="C24" i="13"/>
  <c r="C39" i="13"/>
  <c r="C18" i="13"/>
  <c r="C20" i="13"/>
  <c r="C14" i="13"/>
  <c r="C34" i="13"/>
  <c r="C13" i="13"/>
  <c r="C55" i="13"/>
  <c r="A41" i="13"/>
  <c r="A39" i="13"/>
  <c r="A20" i="13"/>
  <c r="A18" i="13"/>
  <c r="C22" i="13"/>
  <c r="C23" i="13"/>
  <c r="C25" i="13"/>
  <c r="C53" i="13"/>
  <c r="C35" i="13"/>
  <c r="C57" i="13"/>
  <c r="C59" i="13"/>
  <c r="C60" i="13"/>
</calcChain>
</file>

<file path=xl/comments1.xml><?xml version="1.0" encoding="utf-8"?>
<comments xmlns="http://schemas.openxmlformats.org/spreadsheetml/2006/main">
  <authors>
    <author>robrown</author>
    <author>Jacob Miller</author>
  </authors>
  <commentList>
    <comment ref="A5" authorId="0" shapeId="0">
      <text>
        <r>
          <rPr>
            <b/>
            <sz val="8"/>
            <color indexed="81"/>
            <rFont val="Tahoma"/>
            <family val="2"/>
          </rPr>
          <t>Machine burdern rate in dollars per hour.
Example: $60.00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9" authorId="1" shapeId="0">
      <text>
        <r>
          <rPr>
            <b/>
            <sz val="9"/>
            <color indexed="81"/>
            <rFont val="Tahoma"/>
            <family val="2"/>
          </rPr>
          <t>4TEX Body Item Number
Example: D3072300M-100F</t>
        </r>
      </text>
    </comment>
    <comment ref="E9" authorId="1" shapeId="0">
      <text>
        <r>
          <rPr>
            <b/>
            <sz val="9"/>
            <color indexed="81"/>
            <rFont val="Tahoma"/>
            <family val="2"/>
          </rPr>
          <t>Inboard insert item number.
Example: 
4T-030203C-P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1" shapeId="0">
      <text>
        <r>
          <rPr>
            <b/>
            <sz val="9"/>
            <color indexed="81"/>
            <rFont val="Tahoma"/>
            <family val="2"/>
          </rPr>
          <t xml:space="preserve">Cost of the drill body in dollars.
Example: $100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1" shapeId="0">
      <text>
        <r>
          <rPr>
            <b/>
            <sz val="9"/>
            <color indexed="81"/>
            <rFont val="Tahoma"/>
            <family val="2"/>
          </rPr>
          <t xml:space="preserve">Inboard insert cost in dollars.
Example: $10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" authorId="1" shapeId="0">
      <text>
        <r>
          <rPr>
            <b/>
            <sz val="9"/>
            <color indexed="81"/>
            <rFont val="Tahoma"/>
            <family val="2"/>
          </rPr>
          <t>Number of insert changes achieved with one body (single pocket).
Example: 100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1" shapeId="0">
      <text>
        <r>
          <rPr>
            <b/>
            <sz val="9"/>
            <color indexed="81"/>
            <rFont val="Tahoma"/>
            <family val="2"/>
          </rPr>
          <t>Number of cutting edges per insert
Example: 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2" authorId="1" shapeId="0">
      <text>
        <r>
          <rPr>
            <b/>
            <sz val="9"/>
            <color indexed="81"/>
            <rFont val="Tahoma"/>
            <family val="2"/>
          </rPr>
          <t>Depth of cut in inches.
Example: 1.25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Number of holes drilled per cutting edge
Example: 300</t>
        </r>
      </text>
    </comment>
    <comment ref="A13" authorId="1" shapeId="0">
      <text>
        <r>
          <rPr>
            <b/>
            <sz val="9"/>
            <color indexed="81"/>
            <rFont val="Tahoma"/>
            <family val="2"/>
          </rPr>
          <t>Autocalculated.  Total inches drilled with on full set of inserts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3" authorId="1" shapeId="0">
      <text>
        <r>
          <rPr>
            <b/>
            <sz val="9"/>
            <color indexed="81"/>
            <rFont val="Tahoma"/>
            <family val="2"/>
          </rPr>
          <t xml:space="preserve">Outboard insert item number.
Example:
4T-030203P-P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4" authorId="1" shapeId="0">
      <text>
        <r>
          <rPr>
            <b/>
            <sz val="9"/>
            <color indexed="81"/>
            <rFont val="Tahoma"/>
            <family val="2"/>
          </rPr>
          <t>Autocalculated.  Total minutes drilled with one full set of inserts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4" authorId="1" shapeId="0">
      <text>
        <r>
          <rPr>
            <b/>
            <sz val="9"/>
            <color indexed="81"/>
            <rFont val="Tahoma"/>
            <family val="2"/>
          </rPr>
          <t>Outboard insert cost in dollars.
Example: $10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" authorId="1" shapeId="0">
      <text>
        <r>
          <rPr>
            <b/>
            <sz val="9"/>
            <color indexed="81"/>
            <rFont val="Tahoma"/>
            <family val="2"/>
          </rPr>
          <t>Down time in minutes to change the tool.  Example: 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5" authorId="1" shapeId="0">
      <text>
        <r>
          <rPr>
            <b/>
            <sz val="9"/>
            <color indexed="81"/>
            <rFont val="Tahoma"/>
            <family val="2"/>
          </rPr>
          <t>Number of cutting edges per insert
Example: 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" authorId="1" shapeId="0">
      <text>
        <r>
          <rPr>
            <b/>
            <sz val="9"/>
            <color indexed="81"/>
            <rFont val="Tahoma"/>
            <family val="2"/>
          </rPr>
          <t>Diamter of hole in inches.
Example: 1.25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6" authorId="1" shapeId="0">
      <text>
        <r>
          <rPr>
            <b/>
            <sz val="9"/>
            <color indexed="81"/>
            <rFont val="Tahoma"/>
            <family val="2"/>
          </rPr>
          <t>Number of holes drilled per cutting edge
Example: 300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7" authorId="1" shapeId="0">
      <text>
        <r>
          <rPr>
            <b/>
            <sz val="9"/>
            <color indexed="81"/>
            <rFont val="Tahoma"/>
            <family val="2"/>
          </rPr>
          <t>Select data entry for SFM or RPM using grey pull down box. You must click in this field to make selection.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" authorId="1" shapeId="0">
      <text>
        <r>
          <rPr>
            <b/>
            <sz val="9"/>
            <color indexed="81"/>
            <rFont val="Tahoma"/>
            <family val="2"/>
          </rPr>
          <t>Auto calculation of either RPM or SFM, depending on selection made above.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9" authorId="1" shapeId="0">
      <text>
        <r>
          <rPr>
            <b/>
            <sz val="9"/>
            <color indexed="81"/>
            <rFont val="Tahoma"/>
            <family val="2"/>
          </rPr>
          <t>Inches per Revolution feed rate.
Example: .010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0" authorId="1" shapeId="0">
      <text>
        <r>
          <rPr>
            <b/>
            <sz val="9"/>
            <color indexed="81"/>
            <rFont val="Tahoma"/>
            <family val="2"/>
          </rPr>
          <t>Inch per Minute penetration rate.
Auto calculation.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" authorId="1" shapeId="0">
      <text>
        <r>
          <rPr>
            <b/>
            <sz val="9"/>
            <color indexed="81"/>
            <rFont val="Tahoma"/>
            <family val="2"/>
          </rPr>
          <t>Time in seconds to index to next operation.
Example: 10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2" authorId="1" shapeId="0">
      <text>
        <r>
          <rPr>
            <b/>
            <sz val="9"/>
            <color indexed="81"/>
            <rFont val="Tahoma"/>
            <family val="2"/>
          </rPr>
          <t>Time in seconds to complete operation.
Auto calculation.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" authorId="1" shapeId="0">
      <text>
        <r>
          <rPr>
            <b/>
            <sz val="9"/>
            <color indexed="81"/>
            <rFont val="Tahoma"/>
            <family val="2"/>
          </rPr>
          <t>Cost of process time based on Machine $ Hour.
Auto calculation.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4" authorId="1" shapeId="0">
      <text>
        <r>
          <rPr>
            <b/>
            <sz val="9"/>
            <color indexed="81"/>
            <rFont val="Tahoma"/>
            <family val="2"/>
          </rPr>
          <t>Cost of tooling per hole based on sum of insert and holder cost.
Auto calculation.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" authorId="1" shapeId="0">
      <text>
        <r>
          <rPr>
            <b/>
            <sz val="9"/>
            <color indexed="81"/>
            <rFont val="Tahoma"/>
            <family val="2"/>
          </rPr>
          <t>Sum of process and tooling cost.
Auto calculation.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1" shapeId="0">
      <text>
        <r>
          <rPr>
            <b/>
            <sz val="9"/>
            <color indexed="81"/>
            <rFont val="Tahoma"/>
            <family val="2"/>
          </rPr>
          <t>List competitor manufacturer.
Example: Sandvik</t>
        </r>
      </text>
    </comment>
    <comment ref="A30" authorId="1" shapeId="0">
      <text>
        <r>
          <rPr>
            <b/>
            <sz val="9"/>
            <color indexed="81"/>
            <rFont val="Tahoma"/>
            <family val="2"/>
          </rPr>
          <t>Competitor Drill Item Number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0" authorId="1" shapeId="0">
      <text>
        <r>
          <rPr>
            <b/>
            <sz val="9"/>
            <color indexed="81"/>
            <rFont val="Tahoma"/>
            <family val="2"/>
          </rPr>
          <t>Competitve inboard insert number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1" authorId="1" shapeId="0">
      <text>
        <r>
          <rPr>
            <b/>
            <sz val="9"/>
            <color indexed="81"/>
            <rFont val="Tahoma"/>
            <family val="2"/>
          </rPr>
          <t>Competitor drill cost in dollars.
Example: $300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1" authorId="1" shapeId="0">
      <text>
        <r>
          <rPr>
            <b/>
            <sz val="9"/>
            <color indexed="81"/>
            <rFont val="Tahoma"/>
            <family val="2"/>
          </rPr>
          <t>Competitive inboard insert cost in dollars.
Example: $10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2" authorId="1" shapeId="0">
      <text>
        <r>
          <rPr>
            <b/>
            <sz val="9"/>
            <color indexed="81"/>
            <rFont val="Tahoma"/>
            <family val="2"/>
          </rPr>
          <t>Number of insert changes achieved (single pocket)
Example: 50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2" authorId="1" shapeId="0">
      <text>
        <r>
          <rPr>
            <b/>
            <sz val="9"/>
            <color indexed="81"/>
            <rFont val="Tahoma"/>
            <family val="2"/>
          </rPr>
          <t xml:space="preserve">Number of cutting edges per insert
Example: 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3" authorId="1" shapeId="0">
      <text>
        <r>
          <rPr>
            <b/>
            <sz val="9"/>
            <color indexed="81"/>
            <rFont val="Tahoma"/>
            <family val="2"/>
          </rPr>
          <t>Depth of cut in inches.
Example: 1.25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3" authorId="1" shapeId="0">
      <text>
        <r>
          <rPr>
            <b/>
            <sz val="9"/>
            <color indexed="81"/>
            <rFont val="Tahoma"/>
            <family val="2"/>
          </rPr>
          <t>Number of holes drilled per cutting edge
Example: 300</t>
        </r>
      </text>
    </comment>
    <comment ref="A34" authorId="1" shapeId="0">
      <text>
        <r>
          <rPr>
            <b/>
            <sz val="9"/>
            <color indexed="81"/>
            <rFont val="Tahoma"/>
            <family val="2"/>
          </rPr>
          <t>Autocalculated.  Total inches drilled with on full set of inserts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4" authorId="1" shapeId="0">
      <text>
        <r>
          <rPr>
            <b/>
            <sz val="9"/>
            <color indexed="81"/>
            <rFont val="Tahoma"/>
            <family val="2"/>
          </rPr>
          <t>Competitve outboard insert number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5" authorId="1" shapeId="0">
      <text>
        <r>
          <rPr>
            <b/>
            <sz val="9"/>
            <color indexed="81"/>
            <rFont val="Tahoma"/>
            <family val="2"/>
          </rPr>
          <t>Autocalculated.  Total minutes drilled with one full set of inserts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5" authorId="1" shapeId="0">
      <text>
        <r>
          <rPr>
            <b/>
            <sz val="9"/>
            <color indexed="81"/>
            <rFont val="Tahoma"/>
            <family val="2"/>
          </rPr>
          <t>Competitive outboard insert cost in dollars.
Example: $10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6" authorId="1" shapeId="0">
      <text>
        <r>
          <rPr>
            <b/>
            <sz val="9"/>
            <color indexed="81"/>
            <rFont val="Tahoma"/>
            <family val="2"/>
          </rPr>
          <t>Down time in minutes to change the tool.  Example: 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6" authorId="1" shapeId="0">
      <text>
        <r>
          <rPr>
            <b/>
            <sz val="9"/>
            <color indexed="81"/>
            <rFont val="Tahoma"/>
            <family val="2"/>
          </rPr>
          <t>Number of cutting edges per insert
Example: 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7" authorId="1" shapeId="0">
      <text>
        <r>
          <rPr>
            <b/>
            <sz val="9"/>
            <color indexed="81"/>
            <rFont val="Tahoma"/>
            <family val="2"/>
          </rPr>
          <t>Diamter of hole in inches.
Example: 1.25</t>
        </r>
      </text>
    </comment>
    <comment ref="E37" authorId="1" shapeId="0">
      <text>
        <r>
          <rPr>
            <b/>
            <sz val="9"/>
            <color indexed="81"/>
            <rFont val="Tahoma"/>
            <family val="2"/>
          </rPr>
          <t>Number of holes drilled per cutting edge
Example: 300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8" authorId="1" shapeId="0">
      <text>
        <r>
          <rPr>
            <b/>
            <sz val="9"/>
            <color indexed="81"/>
            <rFont val="Tahoma"/>
            <family val="2"/>
          </rPr>
          <t xml:space="preserve">Select data entry for SFM or RPM using grey pull down box. You must click in this field to make selection.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9" authorId="1" shapeId="0">
      <text>
        <r>
          <rPr>
            <b/>
            <sz val="9"/>
            <color indexed="81"/>
            <rFont val="Tahoma"/>
            <family val="2"/>
          </rPr>
          <t>Auto calculation of either RPM or SFM, depending on selection made above.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0" authorId="1" shapeId="0">
      <text>
        <r>
          <rPr>
            <b/>
            <sz val="9"/>
            <color indexed="81"/>
            <rFont val="Tahoma"/>
            <family val="2"/>
          </rPr>
          <t>Inches per Revolution feed rate.
Example: .010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1" authorId="1" shapeId="0">
      <text>
        <r>
          <rPr>
            <b/>
            <sz val="9"/>
            <color indexed="81"/>
            <rFont val="Tahoma"/>
            <family val="2"/>
          </rPr>
          <t>Inch per Minute penetration rate.
Auto calculation.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2" authorId="1" shapeId="0">
      <text>
        <r>
          <rPr>
            <b/>
            <sz val="9"/>
            <color indexed="81"/>
            <rFont val="Tahoma"/>
            <family val="2"/>
          </rPr>
          <t>Time in seconds to index to next operation.
Example: 10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3" authorId="1" shapeId="0">
      <text>
        <r>
          <rPr>
            <b/>
            <sz val="9"/>
            <color indexed="81"/>
            <rFont val="Tahoma"/>
            <family val="2"/>
          </rPr>
          <t>Time in seconds to complete operation.
Auto calculation.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Cost of process time based on Machine $ Hour.
Auto calculation.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5" authorId="1" shapeId="0">
      <text>
        <r>
          <rPr>
            <b/>
            <sz val="9"/>
            <color indexed="81"/>
            <rFont val="Tahoma"/>
            <family val="2"/>
          </rPr>
          <t>Cost of tooling per hole based on sum of insert and holder cost.
Auto calculation.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Sum of process and tooling cost.
Auto calculation.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1" authorId="0" shapeId="0">
      <text>
        <r>
          <rPr>
            <b/>
            <sz val="8"/>
            <color indexed="81"/>
            <rFont val="Tahoma"/>
            <family val="2"/>
          </rPr>
          <t xml:space="preserve">Number of holes processed in day, week, month, year, or lot.
Example: 50000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3" authorId="0" shapeId="0">
      <text>
        <r>
          <rPr>
            <b/>
            <sz val="8"/>
            <color indexed="81"/>
            <rFont val="Tahoma"/>
            <family val="2"/>
          </rPr>
          <t>Repeat of field above for AMEC tool cost per hole.
Auto calculation.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3" authorId="0" shapeId="0">
      <text>
        <r>
          <rPr>
            <b/>
            <sz val="8"/>
            <color indexed="81"/>
            <rFont val="Tahoma"/>
            <family val="2"/>
          </rPr>
          <t>Repeat of field above for competitive tool cost per hole.
Auto calculation.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Cost in dollars for tooling to complete total number of holes processed. (Number of holes processed * cost per hole.)
Auto calculation.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5" authorId="0" shapeId="0">
      <text>
        <r>
          <rPr>
            <b/>
            <sz val="8"/>
            <color indexed="81"/>
            <rFont val="Tahoma"/>
            <family val="2"/>
          </rPr>
          <t>Cost in dollars for tooling to complete total number of holes processed. (Number of holes processed * cost per hole.)
Auto calculation.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Cost in dollars to complete total number of holes processed. (Number of holes processed * cost per hole.)
Auto calculation.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7" authorId="0" shapeId="0">
      <text>
        <r>
          <rPr>
            <b/>
            <sz val="8"/>
            <color indexed="81"/>
            <rFont val="Tahoma"/>
            <family val="2"/>
          </rPr>
          <t>Cost in dollars to complete total number of holes processed. (Number of holes processed * cost per hole.)
Auto calculation.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9" authorId="0" shapeId="0">
      <text>
        <r>
          <rPr>
            <b/>
            <sz val="8"/>
            <color indexed="81"/>
            <rFont val="Tahoma"/>
            <family val="2"/>
          </rPr>
          <t>Dollar savings using AMEC product.
Auto Calculation.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Percent savings using AMEC product.
Auto Calculation.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<sst xmlns="http://schemas.openxmlformats.org/spreadsheetml/2006/main" count="66" uniqueCount="55">
  <si>
    <t>RPM</t>
  </si>
  <si>
    <t>IPR</t>
  </si>
  <si>
    <t>Machine $ Hour</t>
  </si>
  <si>
    <t>AMEC Total Tool Cost</t>
  </si>
  <si>
    <t>AMEC Cost Per Hole</t>
  </si>
  <si>
    <t>Competitive Cost Per Hole</t>
  </si>
  <si>
    <t>Competitive Total Tool Cost</t>
  </si>
  <si>
    <t>Savings with AMEC Tool</t>
  </si>
  <si>
    <t>%Savings</t>
  </si>
  <si>
    <t>SFM</t>
  </si>
  <si>
    <t>Tool Change (Minutes)</t>
  </si>
  <si>
    <t>Number of Holes Processed</t>
  </si>
  <si>
    <t>AMEC Total Hole Cost</t>
  </si>
  <si>
    <t>Competitive Total Hole Cost</t>
  </si>
  <si>
    <t>Total Inches Drilled With Tool</t>
  </si>
  <si>
    <t>Total Minutes Drilled With Tool</t>
  </si>
  <si>
    <t>Date:</t>
  </si>
  <si>
    <t>Prepared by:</t>
  </si>
  <si>
    <r>
      <t>Test Number:</t>
    </r>
    <r>
      <rPr>
        <b/>
        <sz val="10"/>
        <rFont val="Arial"/>
        <family val="2"/>
      </rPr>
      <t xml:space="preserve"> </t>
    </r>
  </si>
  <si>
    <t>Customer:</t>
  </si>
  <si>
    <r>
      <t>Customer Contact:</t>
    </r>
    <r>
      <rPr>
        <b/>
        <sz val="10"/>
        <rFont val="Arial"/>
        <family val="2"/>
      </rPr>
      <t xml:space="preserve"> </t>
    </r>
  </si>
  <si>
    <t>Results</t>
  </si>
  <si>
    <t>AMEC Process</t>
  </si>
  <si>
    <t>Depth of Cut</t>
  </si>
  <si>
    <r>
      <t>4TEX</t>
    </r>
    <r>
      <rPr>
        <b/>
        <u/>
        <sz val="18"/>
        <rFont val="Calibri"/>
        <family val="2"/>
      </rPr>
      <t>®</t>
    </r>
    <r>
      <rPr>
        <b/>
        <u/>
        <sz val="18"/>
        <rFont val="Arial"/>
        <family val="2"/>
      </rPr>
      <t xml:space="preserve"> Cost Per Hole</t>
    </r>
  </si>
  <si>
    <t>4TEX Body Item Number</t>
  </si>
  <si>
    <t>4TEX Body Cost</t>
  </si>
  <si>
    <t>4TEX Inboard Insert Item Number</t>
  </si>
  <si>
    <t>4TEX Inboard Insert Cost</t>
  </si>
  <si>
    <t>4TEX Inboard Insert # of Indexes (1 minimum)</t>
  </si>
  <si>
    <t>4TEX Inboard Insert Life per Index</t>
  </si>
  <si>
    <t>4TEX Outboard Insert Item Number</t>
  </si>
  <si>
    <t>4TEX Outboard Insert Cost</t>
  </si>
  <si>
    <t>4TEX Outboard Insert # of Indexes (1 minimum)</t>
  </si>
  <si>
    <t>4TEX Outboard Insert Life per Index</t>
  </si>
  <si>
    <t>4TEX Body Life (# Insert Changes)</t>
  </si>
  <si>
    <t>Drill Diameter</t>
  </si>
  <si>
    <t>Tool Index Time (seconds)</t>
  </si>
  <si>
    <t>Cycle Time (seconds)</t>
  </si>
  <si>
    <t>Process Cost Per Hole</t>
  </si>
  <si>
    <t>Tooling Cost Per Hole</t>
  </si>
  <si>
    <t>Total Cost Per Hole</t>
  </si>
  <si>
    <t>Competitor Process</t>
  </si>
  <si>
    <t>Competitor</t>
  </si>
  <si>
    <t>Drill Body Item Number</t>
  </si>
  <si>
    <t>Drill Body Cost</t>
  </si>
  <si>
    <t>Drill Body Life (# Insert Changes)</t>
  </si>
  <si>
    <t xml:space="preserve"> Inboard Insert Item Number</t>
  </si>
  <si>
    <t xml:space="preserve"> Inboard Insert Cost</t>
  </si>
  <si>
    <t xml:space="preserve"> Inboard Insert # of Indexes (1 minimum)</t>
  </si>
  <si>
    <t xml:space="preserve"> Inboard Insert Life per Index</t>
  </si>
  <si>
    <t xml:space="preserve"> Outboard Insert Item Number</t>
  </si>
  <si>
    <t xml:space="preserve"> Outboard Insert Cost</t>
  </si>
  <si>
    <t xml:space="preserve"> Outboard Insert # of Indexes (1 minimum)</t>
  </si>
  <si>
    <t xml:space="preserve"> Outboard Insert Life per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</si>
</sst>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73" formatCode="mm/dd/yy"/>
  </numFmts>
  <fonts count="1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8"/>
      <name val="Arial"/>
      <family val="2"/>
    </font>
    <font>
      <b/>
      <u/>
      <sz val="1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0" fillId="0" borderId="1" xfId="0" applyBorder="1" applyProtection="1">
      <protection locked="0"/>
    </xf>
    <xf numFmtId="0" fontId="0" fillId="4" borderId="0" xfId="0" applyFill="1"/>
    <xf numFmtId="0" fontId="2" fillId="4" borderId="0" xfId="0" applyFont="1" applyFill="1" applyAlignment="1">
      <alignment horizontal="left" indent="1"/>
    </xf>
    <xf numFmtId="0" fontId="0" fillId="4" borderId="0" xfId="0" applyFill="1" applyAlignment="1">
      <alignment horizontal="left" indent="1"/>
    </xf>
    <xf numFmtId="164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3" fillId="4" borderId="0" xfId="0" applyFont="1" applyFill="1" applyBorder="1" applyAlignment="1" applyProtection="1">
      <alignment horizontal="left" indent="5"/>
    </xf>
    <xf numFmtId="173" fontId="0" fillId="4" borderId="1" xfId="0" applyNumberFormat="1" applyFill="1" applyBorder="1" applyProtection="1"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applyNumberFormat="1" applyFont="1" applyFill="1" applyBorder="1" applyAlignment="1" applyProtection="1">
      <alignment horizontal="center"/>
      <protection locked="0"/>
    </xf>
    <xf numFmtId="3" fontId="0" fillId="2" borderId="1" xfId="0" applyNumberFormat="1" applyFill="1" applyBorder="1" applyProtection="1">
      <protection hidden="1"/>
    </xf>
    <xf numFmtId="3" fontId="0" fillId="0" borderId="1" xfId="0" applyNumberFormat="1" applyFill="1" applyBorder="1" applyProtection="1">
      <protection locked="0"/>
    </xf>
    <xf numFmtId="44" fontId="0" fillId="0" borderId="1" xfId="1" applyFont="1" applyBorder="1" applyProtection="1">
      <protection locked="0"/>
    </xf>
    <xf numFmtId="44" fontId="0" fillId="2" borderId="1" xfId="1" applyFont="1" applyFill="1" applyBorder="1" applyProtection="1">
      <protection hidden="1"/>
    </xf>
    <xf numFmtId="9" fontId="0" fillId="2" borderId="1" xfId="2" applyFont="1" applyFill="1" applyBorder="1" applyProtection="1">
      <protection hidden="1"/>
    </xf>
    <xf numFmtId="0" fontId="2" fillId="5" borderId="0" xfId="0" applyFont="1" applyFill="1"/>
    <xf numFmtId="0" fontId="0" fillId="0" borderId="1" xfId="1" applyNumberFormat="1" applyFont="1" applyBorder="1" applyProtection="1">
      <protection locked="0"/>
    </xf>
    <xf numFmtId="0" fontId="2" fillId="5" borderId="0" xfId="0" applyFont="1" applyFill="1" applyProtection="1">
      <protection locked="0"/>
    </xf>
    <xf numFmtId="0" fontId="10" fillId="0" borderId="0" xfId="0" applyFont="1" applyAlignment="1">
      <alignment horizontal="center"/>
    </xf>
    <xf numFmtId="0" fontId="5" fillId="3" borderId="0" xfId="0" applyFont="1" applyFill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927100</xdr:colOff>
      <xdr:row>0</xdr:row>
      <xdr:rowOff>190500</xdr:rowOff>
    </xdr:from>
    <xdr:to>
      <xdr:col>10</xdr:col>
      <xdr:colOff>292100</xdr:colOff>
      <xdr:row>1</xdr:row>
      <xdr:rowOff>63500</xdr:rowOff>
    </xdr:to>
    <xdr:pic>
      <xdr:nvPicPr>
        <xdr:cNvPr id="12563" name="Picture 5">
          <a:extLst>
            <a:ext uri="{FF2B5EF4-FFF2-40B4-BE49-F238E27FC236}">
              <a16:creationId xmlns:a16="http://schemas.microsoft.com/office/drawing/2014/main" id="{F0205823-9BB2-EA4A-9601-6505A0025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2" t="35387" r="5205"/>
        <a:stretch>
          <a:fillRect/>
        </a:stretch>
      </xdr:blipFill>
      <xdr:spPr bwMode="auto">
        <a:xfrm>
          <a:off x="927100" y="190500"/>
          <a:ext cx="112776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0"/>
  <sheetViews>
    <sheetView showGridLines="0" tabSelected="1" zoomScaleNormal="100" workbookViewId="0">
      <selection activeCell="J4" sqref="J4"/>
    </sheetView>
  </sheetViews>
  <sheetFormatPr baseColWidth="10" defaultRowHeight="13" x14ac:dyDescent="0.15"/>
  <cols>
    <col min="1" max="1" width="38.6640625" bestFit="1" customWidth="1"/>
    <col min="2" max="2" width="8.83203125" customWidth="1"/>
    <col min="3" max="3" width="12.83203125" bestFit="1" customWidth="1"/>
    <col min="4" max="4" width="2.33203125" customWidth="1"/>
    <col min="5" max="5" width="52" bestFit="1" customWidth="1"/>
    <col min="6" max="6" width="2.6640625" customWidth="1"/>
    <col min="7" max="7" width="12.1640625" bestFit="1" customWidth="1"/>
    <col min="8" max="8" width="9.1640625" customWidth="1"/>
    <col min="9" max="10" width="8.83203125" customWidth="1"/>
    <col min="11" max="11" width="16" customWidth="1"/>
    <col min="12" max="256" width="8.83203125" customWidth="1"/>
  </cols>
  <sheetData>
    <row r="1" spans="1:12" ht="100" customHeight="1" x14ac:dyDescent="0.15"/>
    <row r="2" spans="1:12" ht="24" x14ac:dyDescent="0.3">
      <c r="A2" s="20" t="s">
        <v>24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5" spans="1:12" x14ac:dyDescent="0.15">
      <c r="A5" s="4" t="s">
        <v>2</v>
      </c>
      <c r="B5" s="3"/>
      <c r="C5" s="6"/>
    </row>
    <row r="7" spans="1:12" ht="18" x14ac:dyDescent="0.2">
      <c r="A7" s="21" t="s">
        <v>22</v>
      </c>
      <c r="B7" s="21"/>
      <c r="C7" s="21"/>
      <c r="D7" s="21"/>
      <c r="E7" s="21"/>
      <c r="F7" s="21"/>
      <c r="G7" s="21"/>
      <c r="H7" s="21"/>
      <c r="I7" s="21"/>
      <c r="J7" s="21"/>
      <c r="K7" s="21"/>
    </row>
    <row r="9" spans="1:12" x14ac:dyDescent="0.15">
      <c r="A9" s="1" t="s">
        <v>25</v>
      </c>
      <c r="C9" s="2"/>
      <c r="E9" s="1" t="s">
        <v>27</v>
      </c>
      <c r="G9" s="2"/>
    </row>
    <row r="10" spans="1:12" x14ac:dyDescent="0.15">
      <c r="A10" s="1" t="s">
        <v>26</v>
      </c>
      <c r="C10" s="14"/>
      <c r="E10" s="1" t="s">
        <v>28</v>
      </c>
      <c r="G10" s="14"/>
    </row>
    <row r="11" spans="1:12" x14ac:dyDescent="0.15">
      <c r="A11" s="1" t="s">
        <v>35</v>
      </c>
      <c r="C11" s="2"/>
      <c r="E11" s="1" t="s">
        <v>29</v>
      </c>
      <c r="G11" s="2"/>
    </row>
    <row r="12" spans="1:12" x14ac:dyDescent="0.15">
      <c r="A12" s="1" t="s">
        <v>23</v>
      </c>
      <c r="C12" s="2"/>
      <c r="E12" s="1" t="s">
        <v>30</v>
      </c>
      <c r="G12" s="2"/>
    </row>
    <row r="13" spans="1:12" x14ac:dyDescent="0.15">
      <c r="A13" s="1" t="s">
        <v>14</v>
      </c>
      <c r="C13" s="12">
        <f>IF(OR(G11=0,G12=0,G15=0,G16=0),0,MIN(G11*G12,G15*G16))</f>
        <v>0</v>
      </c>
      <c r="E13" s="1" t="s">
        <v>31</v>
      </c>
      <c r="G13" s="2"/>
    </row>
    <row r="14" spans="1:12" x14ac:dyDescent="0.15">
      <c r="A14" s="1" t="s">
        <v>15</v>
      </c>
      <c r="C14" s="12">
        <f>IF(C20=0,0,C13/C20)</f>
        <v>0</v>
      </c>
      <c r="E14" s="1" t="s">
        <v>32</v>
      </c>
      <c r="G14" s="14"/>
    </row>
    <row r="15" spans="1:12" x14ac:dyDescent="0.15">
      <c r="A15" s="1" t="s">
        <v>10</v>
      </c>
      <c r="C15" s="13"/>
      <c r="E15" s="1" t="s">
        <v>33</v>
      </c>
      <c r="G15" s="18"/>
    </row>
    <row r="16" spans="1:12" x14ac:dyDescent="0.15">
      <c r="A16" s="1" t="s">
        <v>36</v>
      </c>
      <c r="C16" s="2"/>
      <c r="E16" s="1" t="s">
        <v>34</v>
      </c>
      <c r="G16" s="2"/>
    </row>
    <row r="17" spans="1:11" x14ac:dyDescent="0.15">
      <c r="A17" s="19" t="s">
        <v>9</v>
      </c>
      <c r="C17" s="2"/>
    </row>
    <row r="18" spans="1:11" x14ac:dyDescent="0.15">
      <c r="A18" s="17" t="str">
        <f>IF(A17="SFM", "RPM", "SFM")</f>
        <v>RPM</v>
      </c>
      <c r="C18" s="12">
        <f>IF(OR(C16=0,C17=0),0,IF(A17="RPM",C17*C16/3.82,C17*3.82/C16))</f>
        <v>0</v>
      </c>
    </row>
    <row r="19" spans="1:11" x14ac:dyDescent="0.15">
      <c r="A19" s="1" t="s">
        <v>1</v>
      </c>
      <c r="C19" s="2"/>
    </row>
    <row r="20" spans="1:11" x14ac:dyDescent="0.15">
      <c r="A20" s="1" t="str">
        <f>IF(A19="IPR", "IPM", "IPR")</f>
        <v>IPM</v>
      </c>
      <c r="C20" s="12">
        <f>IF(A17="RPM",C17*C19,C18*C19)</f>
        <v>0</v>
      </c>
    </row>
    <row r="21" spans="1:11" x14ac:dyDescent="0.15">
      <c r="A21" s="1" t="s">
        <v>37</v>
      </c>
      <c r="C21" s="2"/>
    </row>
    <row r="22" spans="1:11" x14ac:dyDescent="0.15">
      <c r="A22" s="1" t="s">
        <v>38</v>
      </c>
      <c r="C22" s="12">
        <f>IF(OR(C12=0,C20=0),0,C12/C20+C21)</f>
        <v>0</v>
      </c>
    </row>
    <row r="23" spans="1:11" x14ac:dyDescent="0.15">
      <c r="A23" s="1" t="s">
        <v>39</v>
      </c>
      <c r="C23" s="15">
        <f>IF(OR(C22=0,C5=0),0,(C22*(C5/3600))+(C15*(C5/60)/(C13/C12)))</f>
        <v>0</v>
      </c>
    </row>
    <row r="24" spans="1:11" x14ac:dyDescent="0.15">
      <c r="A24" s="1" t="s">
        <v>40</v>
      </c>
      <c r="C24" s="15">
        <f>IF(OR(C10=0,C11=0,G10=0,G11=0,G12=0,G14=0,G15=0,G16=0),0,(G10/(G11*G12)+G14/(G15*G16)+C10/(C11*(MIN(G11*G12,G15*G16)/C12))))</f>
        <v>0</v>
      </c>
    </row>
    <row r="25" spans="1:11" x14ac:dyDescent="0.15">
      <c r="A25" s="1" t="s">
        <v>41</v>
      </c>
      <c r="C25" s="15">
        <f>IF((AND(C23=0,C24=0)),0,C23+C24)</f>
        <v>0</v>
      </c>
    </row>
    <row r="27" spans="1:11" ht="18" customHeight="1" x14ac:dyDescent="0.2">
      <c r="A27" s="21" t="s">
        <v>42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</row>
    <row r="29" spans="1:11" x14ac:dyDescent="0.15">
      <c r="A29" s="1" t="s">
        <v>43</v>
      </c>
      <c r="C29" s="2"/>
    </row>
    <row r="30" spans="1:11" x14ac:dyDescent="0.15">
      <c r="A30" s="1" t="s">
        <v>44</v>
      </c>
      <c r="C30" s="2"/>
      <c r="E30" s="1" t="s">
        <v>47</v>
      </c>
      <c r="G30" s="2"/>
    </row>
    <row r="31" spans="1:11" x14ac:dyDescent="0.15">
      <c r="A31" s="1" t="s">
        <v>45</v>
      </c>
      <c r="C31" s="14"/>
      <c r="E31" s="1" t="s">
        <v>48</v>
      </c>
      <c r="G31" s="14"/>
    </row>
    <row r="32" spans="1:11" x14ac:dyDescent="0.15">
      <c r="A32" s="1" t="s">
        <v>46</v>
      </c>
      <c r="C32" s="2"/>
      <c r="E32" s="1" t="s">
        <v>49</v>
      </c>
      <c r="G32" s="2"/>
    </row>
    <row r="33" spans="1:7" x14ac:dyDescent="0.15">
      <c r="A33" s="1" t="s">
        <v>23</v>
      </c>
      <c r="C33" s="2"/>
      <c r="E33" s="1" t="s">
        <v>50</v>
      </c>
      <c r="G33" s="2"/>
    </row>
    <row r="34" spans="1:7" x14ac:dyDescent="0.15">
      <c r="A34" s="1" t="s">
        <v>14</v>
      </c>
      <c r="C34" s="12">
        <f>IF(OR(G32=0,G33=0,G35=0,G36=0),0,MIN(G32*G33,G35*G36))</f>
        <v>0</v>
      </c>
      <c r="E34" s="1" t="s">
        <v>51</v>
      </c>
      <c r="G34" s="2"/>
    </row>
    <row r="35" spans="1:7" x14ac:dyDescent="0.15">
      <c r="A35" s="1" t="s">
        <v>15</v>
      </c>
      <c r="C35" s="12">
        <f>IF(C41=0,0,C34/C41)</f>
        <v>0</v>
      </c>
      <c r="E35" s="1" t="s">
        <v>52</v>
      </c>
      <c r="G35" s="14"/>
    </row>
    <row r="36" spans="1:7" x14ac:dyDescent="0.15">
      <c r="A36" s="1" t="s">
        <v>10</v>
      </c>
      <c r="C36" s="13"/>
      <c r="E36" s="1" t="s">
        <v>53</v>
      </c>
      <c r="G36" s="2"/>
    </row>
    <row r="37" spans="1:7" x14ac:dyDescent="0.15">
      <c r="A37" s="1" t="s">
        <v>36</v>
      </c>
      <c r="C37" s="2"/>
      <c r="E37" s="1" t="s">
        <v>54</v>
      </c>
      <c r="G37" s="2"/>
    </row>
    <row r="38" spans="1:7" x14ac:dyDescent="0.15">
      <c r="A38" s="19" t="s">
        <v>0</v>
      </c>
      <c r="C38" s="2"/>
    </row>
    <row r="39" spans="1:7" x14ac:dyDescent="0.15">
      <c r="A39" s="17" t="str">
        <f>IF(A38="SFM", "RPM", "SFM")</f>
        <v>SFM</v>
      </c>
      <c r="C39" s="12">
        <f>IF(OR(C37=0,C38=0),0,IF(A39="SFM",C38*C37/3.82,C38*3.82/C37))</f>
        <v>0</v>
      </c>
    </row>
    <row r="40" spans="1:7" x14ac:dyDescent="0.15">
      <c r="A40" s="1" t="s">
        <v>1</v>
      </c>
      <c r="C40" s="2"/>
    </row>
    <row r="41" spans="1:7" x14ac:dyDescent="0.15">
      <c r="A41" s="1" t="str">
        <f>IF(A40="IPR", "IPM", "IPR")</f>
        <v>IPM</v>
      </c>
      <c r="C41" s="12">
        <f>IF(A38="RPM",C38*C19,C39*C19)</f>
        <v>0</v>
      </c>
    </row>
    <row r="42" spans="1:7" x14ac:dyDescent="0.15">
      <c r="A42" s="1" t="s">
        <v>37</v>
      </c>
      <c r="C42" s="2"/>
    </row>
    <row r="43" spans="1:7" x14ac:dyDescent="0.15">
      <c r="A43" s="1" t="s">
        <v>38</v>
      </c>
      <c r="C43" s="12">
        <f>IF(OR(C33=0,C41=0),0,C33/C41+C42)</f>
        <v>0</v>
      </c>
    </row>
    <row r="44" spans="1:7" x14ac:dyDescent="0.15">
      <c r="A44" s="1" t="s">
        <v>39</v>
      </c>
      <c r="C44" s="15">
        <f>IF(OR(C43=0,C5=0),0,(C43*(C5/3600))+(C36*(C5/60)/(C34/C33)))</f>
        <v>0</v>
      </c>
    </row>
    <row r="45" spans="1:7" x14ac:dyDescent="0.15">
      <c r="A45" s="1" t="s">
        <v>40</v>
      </c>
      <c r="C45" s="15">
        <f>IF(OR(C31=0,C32=0,G31=0,G32=0,G33=0,G35=0,G36=0,G37=0),0,(G31/(G32*G33)+G35/(G36*G37)+C31/(C32*(MIN(G32*G33,G36*G37)/C33))))</f>
        <v>0</v>
      </c>
    </row>
    <row r="46" spans="1:7" x14ac:dyDescent="0.15">
      <c r="A46" s="1" t="s">
        <v>41</v>
      </c>
      <c r="C46" s="15">
        <f>IF((AND(C44=0,C45=0)),0,C44+C45)</f>
        <v>0</v>
      </c>
    </row>
    <row r="49" spans="1:11" ht="18" customHeight="1" x14ac:dyDescent="0.2">
      <c r="A49" s="21" t="s">
        <v>21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</row>
    <row r="51" spans="1:11" x14ac:dyDescent="0.15">
      <c r="A51" s="4" t="s">
        <v>11</v>
      </c>
      <c r="B51" s="3"/>
      <c r="C51" s="7"/>
      <c r="D51" s="3"/>
      <c r="E51" s="3"/>
      <c r="F51" s="3"/>
      <c r="G51" s="5"/>
    </row>
    <row r="52" spans="1:11" x14ac:dyDescent="0.15">
      <c r="A52" s="4"/>
      <c r="B52" s="3"/>
      <c r="C52" s="3"/>
      <c r="D52" s="3"/>
      <c r="E52" s="3"/>
      <c r="F52" s="3"/>
      <c r="G52" s="3"/>
    </row>
    <row r="53" spans="1:11" x14ac:dyDescent="0.15">
      <c r="A53" s="4" t="s">
        <v>4</v>
      </c>
      <c r="B53" s="3"/>
      <c r="C53" s="15">
        <f>C25</f>
        <v>0</v>
      </c>
      <c r="D53" s="3"/>
      <c r="E53" s="4" t="s">
        <v>5</v>
      </c>
      <c r="F53" s="3"/>
      <c r="G53" s="15">
        <f>C46</f>
        <v>0</v>
      </c>
    </row>
    <row r="54" spans="1:11" x14ac:dyDescent="0.15">
      <c r="A54" s="4"/>
      <c r="B54" s="3"/>
      <c r="C54" s="3"/>
      <c r="D54" s="3"/>
      <c r="E54" s="4"/>
      <c r="F54" s="3"/>
    </row>
    <row r="55" spans="1:11" x14ac:dyDescent="0.15">
      <c r="A55" s="4" t="s">
        <v>3</v>
      </c>
      <c r="B55" s="3"/>
      <c r="C55" s="15">
        <f>C24*C51</f>
        <v>0</v>
      </c>
      <c r="D55" s="3"/>
      <c r="E55" s="4" t="s">
        <v>6</v>
      </c>
      <c r="F55" s="3"/>
      <c r="G55" s="15">
        <f>C45*C51</f>
        <v>0</v>
      </c>
    </row>
    <row r="56" spans="1:11" x14ac:dyDescent="0.15">
      <c r="A56" s="4"/>
      <c r="B56" s="3"/>
      <c r="C56" s="3"/>
      <c r="D56" s="3"/>
      <c r="E56" s="4"/>
      <c r="F56" s="3"/>
      <c r="H56" s="8" t="s">
        <v>16</v>
      </c>
      <c r="J56" s="3"/>
      <c r="K56" s="9"/>
    </row>
    <row r="57" spans="1:11" x14ac:dyDescent="0.15">
      <c r="A57" s="4" t="s">
        <v>12</v>
      </c>
      <c r="B57" s="3"/>
      <c r="C57" s="15">
        <f>C25*C51</f>
        <v>0</v>
      </c>
      <c r="D57" s="3"/>
      <c r="E57" s="4" t="s">
        <v>13</v>
      </c>
      <c r="F57" s="3"/>
      <c r="G57" s="15">
        <f>G53*C51</f>
        <v>0</v>
      </c>
      <c r="H57" s="8" t="s">
        <v>18</v>
      </c>
      <c r="J57" s="3"/>
      <c r="K57" s="10"/>
    </row>
    <row r="58" spans="1:11" x14ac:dyDescent="0.15">
      <c r="A58" s="4"/>
      <c r="B58" s="3"/>
      <c r="C58" s="3"/>
      <c r="D58" s="3"/>
      <c r="E58" s="3"/>
      <c r="F58" s="3"/>
      <c r="H58" s="8" t="s">
        <v>19</v>
      </c>
      <c r="J58" s="3"/>
      <c r="K58" s="10"/>
    </row>
    <row r="59" spans="1:11" x14ac:dyDescent="0.15">
      <c r="A59" s="4" t="s">
        <v>7</v>
      </c>
      <c r="B59" s="3"/>
      <c r="C59" s="15">
        <f>G57-C57</f>
        <v>0</v>
      </c>
      <c r="D59" s="3"/>
      <c r="E59" s="3"/>
      <c r="F59" s="3"/>
      <c r="H59" s="8" t="s">
        <v>20</v>
      </c>
      <c r="J59" s="3"/>
      <c r="K59" s="11"/>
    </row>
    <row r="60" spans="1:11" x14ac:dyDescent="0.15">
      <c r="A60" s="4" t="s">
        <v>8</v>
      </c>
      <c r="B60" s="3"/>
      <c r="C60" s="16">
        <f>IF(OR(C59=0,G57=0),0,C59/G57)</f>
        <v>0</v>
      </c>
      <c r="D60" s="3"/>
      <c r="E60" s="3"/>
      <c r="F60" s="3"/>
      <c r="H60" s="8" t="s">
        <v>17</v>
      </c>
      <c r="J60" s="3"/>
      <c r="K60" s="11"/>
    </row>
  </sheetData>
  <sheetProtection password="CA55" sheet="1"/>
  <mergeCells count="4">
    <mergeCell ref="A2:L2"/>
    <mergeCell ref="A7:K7"/>
    <mergeCell ref="A27:K27"/>
    <mergeCell ref="A49:K49"/>
  </mergeCells>
  <dataValidations count="2">
    <dataValidation type="list" allowBlank="1" showInputMessage="1" showErrorMessage="1" prompt="Please indicate SFM or RPM" sqref="A17 A38">
      <formula1>"SFM, RPM"</formula1>
    </dataValidation>
    <dataValidation allowBlank="1" showErrorMessage="1" prompt="_x000a_" sqref="A40"/>
  </dataValidations>
  <pageMargins left="0.7" right="0.7" top="0.75" bottom="0.75" header="0.3" footer="0.3"/>
  <pageSetup orientation="portrait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4TEX</vt:lpstr>
    </vt:vector>
  </TitlesOfParts>
  <Company>Allied Machine &amp; Engineering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robrown</dc:creator>
  <cp:lastModifiedBy>Microsoft Office User</cp:lastModifiedBy>
  <cp:lastPrinted>2006-07-27T18:10:16Z</cp:lastPrinted>
  <dcterms:created xsi:type="dcterms:W3CDTF">2003-08-06T18:30:50Z</dcterms:created>
  <dcterms:modified xsi:type="dcterms:W3CDTF">2020-05-20T17:05:54Z</dcterms:modified>
</cp:coreProperties>
</file>