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76" yWindow="65096" windowWidth="32400" windowHeight="21160" tabRatio="713" activeTab="0"/>
  </bookViews>
  <sheets>
    <sheet name="GEN3SYS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robrown</author>
  </authors>
  <commentList>
    <comment ref="A7" authorId="0">
      <text>
        <r>
          <rPr>
            <b/>
            <sz val="8"/>
            <rFont val="Tahoma"/>
            <family val="0"/>
          </rPr>
          <t>Machine burdern rate in dollars per hour.
Example: $60.00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GEN3SYS drill insert item number.
Example: 152T-0100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Cost in dollars of GEN3SYS drill insert.
Example: $35.00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Number of holes drilled with new GEN3SYS drill insert. 
Example: 1000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b/>
            <sz val="8"/>
            <rFont val="Tahoma"/>
            <family val="0"/>
          </rPr>
          <t>Cost in dollars to regrind T-A drill insert.
Example: $17.00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GEN3SYS drill holder item number.
Example: 24020S-100L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Cost in dollars for AMEC holder.
Example: $185.00</t>
        </r>
        <r>
          <rPr>
            <sz val="8"/>
            <rFont val="Tahoma"/>
            <family val="0"/>
          </rPr>
          <t xml:space="preserve">
</t>
        </r>
      </text>
    </comment>
    <comment ref="A23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A24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A28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Time in seconds to complete operation, including tool index.
Auto calculation.</t>
        </r>
        <r>
          <rPr>
            <sz val="8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0"/>
          </rPr>
          <t>Number of passes required to complete operation.
Example: 2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Tool manufacturer
Example: Sandvik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Solid drill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Solid drill or IC insert number
Example: WCGX 21.52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Number of inserts required for step.
Example: 2</t>
        </r>
        <r>
          <rPr>
            <sz val="8"/>
            <rFont val="Tahoma"/>
            <family val="0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0"/>
          </rPr>
          <t>Cost in dollars for each drill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Cost in dollars for each drill or insert.
Example: $12.00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>Number of holes processed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0"/>
          </rPr>
          <t>Number of holes processed per new Tool or IC insert index.
Example: 1000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Number of cutting edges on IC insert.
Example: 3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0"/>
          </rPr>
          <t>Cost in dollars to regrind tool.
Example: $37.00</t>
        </r>
        <r>
          <rPr>
            <sz val="8"/>
            <rFont val="Tahoma"/>
            <family val="0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0"/>
          </rPr>
          <t xml:space="preserve">Number of holes drilled with reground tool.
Example: 850
</t>
        </r>
      </text>
    </comment>
    <comment ref="G15" authorId="0">
      <text>
        <r>
          <rPr>
            <b/>
            <sz val="8"/>
            <rFont val="Tahoma"/>
            <family val="0"/>
          </rPr>
          <t>Number of holes drilled with reground tool.
Example: 850</t>
        </r>
        <r>
          <rPr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0"/>
          </rPr>
          <t>Number of times tool is reground.
Example: 3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Depth of cut in inches.
Example: 1.25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Total tool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Total minutes of life including regrinds.
Auto calculation.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Down time in minutes to change tool.
Example: 5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Tool holder item number.
Example: AB1234-123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Cost in dollars for tool holder.
Example: $185.00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0"/>
          </rPr>
          <t>Number of tool changes before holder needs replaced.
Example: 20</t>
        </r>
        <r>
          <rPr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b/>
            <sz val="8"/>
            <rFont val="Tahoma"/>
            <family val="0"/>
          </rPr>
          <t>Diameter of hole in inches.
Example: 1.25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b/>
            <sz val="8"/>
            <rFont val="Tahoma"/>
            <family val="0"/>
          </rPr>
          <t>Inches per Revolution feed rate.
Example: .010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G28" authorId="0">
      <text>
        <r>
          <rPr>
            <b/>
            <sz val="8"/>
            <rFont val="Tahoma"/>
            <family val="0"/>
          </rPr>
          <t>Inch per Minute penetration rate.
Auto calculation.</t>
        </r>
        <r>
          <rPr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b/>
            <sz val="8"/>
            <rFont val="Tahoma"/>
            <family val="0"/>
          </rPr>
          <t>Time in seconds to complete operation, including index time.
Auto calculation.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Time in seconds to complete operation, including index time.
Auto calculation.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 xml:space="preserve">Cost of process time based on Machine $ Hour.
Auto calculation. 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8"/>
            <rFont val="Tahoma"/>
            <family val="0"/>
          </rPr>
          <t>Cost of tooling per hole based on sum of insert and holder cost.
Auto calculation.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0"/>
          </rPr>
          <t>Sum of process and tooling cost.
Auto calculation.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 xml:space="preserve">Number of holes processed in day, week, month, year, or lot.
Example: 50000 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Repeat of field above for AMEC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0"/>
          </rPr>
          <t>Repeat of field above for competitive tool cost per hole.
Auto calculation.</t>
        </r>
        <r>
          <rPr>
            <sz val="8"/>
            <rFont val="Tahoma"/>
            <family val="0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8"/>
            <rFont val="Tahoma"/>
            <family val="0"/>
          </rPr>
          <t>Cost in dollars for tooling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b/>
            <sz val="8"/>
            <rFont val="Tahoma"/>
            <family val="0"/>
          </rPr>
          <t>Cost in dollars to complete total number of holes processed. (Number of holes processed + cost per hole.)
Auto calculation.</t>
        </r>
        <r>
          <rPr>
            <sz val="8"/>
            <rFont val="Tahoma"/>
            <family val="0"/>
          </rPr>
          <t xml:space="preserve">
</t>
        </r>
      </text>
    </comment>
    <comment ref="A46" authorId="0">
      <text>
        <r>
          <rPr>
            <b/>
            <sz val="8"/>
            <rFont val="Tahoma"/>
            <family val="0"/>
          </rPr>
          <t>Dollar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47" authorId="0">
      <text>
        <r>
          <rPr>
            <b/>
            <sz val="8"/>
            <rFont val="Tahoma"/>
            <family val="0"/>
          </rPr>
          <t>Percent savings using AMEC product.
Auto Calculation.</t>
        </r>
        <r>
          <rPr>
            <sz val="8"/>
            <rFont val="Tahoma"/>
            <family val="0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 xml:space="preserve">Time in seconds to index to next operation.
Example: 10
 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Select data entry for SFM or RPM using grey pull down box. You must click in this field to make selection.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0"/>
          </rPr>
          <t>Auto calculation of either RPM or SFM, depending on selection made above.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<sst xmlns="http://schemas.openxmlformats.org/spreadsheetml/2006/main" count="92" uniqueCount="52">
  <si>
    <t>Diameter</t>
  </si>
  <si>
    <t>RPM</t>
  </si>
  <si>
    <t>IPR</t>
  </si>
  <si>
    <t>IPM</t>
  </si>
  <si>
    <t>Machine $ Hour</t>
  </si>
  <si>
    <t>Competitive Cost Per Hole</t>
  </si>
  <si>
    <t>Competitive Total Tool Cost</t>
  </si>
  <si>
    <t>%Savings</t>
  </si>
  <si>
    <t>Regrind Cost</t>
  </si>
  <si>
    <t>Regrind Life</t>
  </si>
  <si>
    <t>Number of Regrinds</t>
  </si>
  <si>
    <t>Depth Of Cut</t>
  </si>
  <si>
    <t>Competitive Manufacturer</t>
  </si>
  <si>
    <t>Holder Life (# Insert Changes)</t>
  </si>
  <si>
    <t>Insert/New Drill Cost</t>
  </si>
  <si>
    <t>Insert Life/Index or New Drill Life</t>
  </si>
  <si>
    <t>Holder Cost (If Needed)</t>
  </si>
  <si>
    <t>Holder Item Number (If Needed)</t>
  </si>
  <si>
    <t>Inserts per Step (1 Minimum)</t>
  </si>
  <si>
    <t>Number of Indexes (1 Minimum)</t>
  </si>
  <si>
    <t>Drill/Insert Item Number</t>
  </si>
  <si>
    <t># Passes (1 Minimum)</t>
  </si>
  <si>
    <t>Tool Change (Minutes)</t>
  </si>
  <si>
    <t>Insert/New DrillCost</t>
  </si>
  <si>
    <t>Cycle Time (Seconds)</t>
  </si>
  <si>
    <t>Number of Holes Processed</t>
  </si>
  <si>
    <t>Competitive Total Hole Cost</t>
  </si>
  <si>
    <t>Process Cost/Hole</t>
  </si>
  <si>
    <t>Tooling Cost/Hole</t>
  </si>
  <si>
    <t>Total Cost/Hole</t>
  </si>
  <si>
    <t>Total Inches Drilled With Tool</t>
  </si>
  <si>
    <t>Total Minutes Drilled With Tool</t>
  </si>
  <si>
    <t>Date:</t>
  </si>
  <si>
    <t>Prepared by:</t>
  </si>
  <si>
    <r>
      <t>Test Number:</t>
    </r>
    <r>
      <rPr>
        <b/>
        <sz val="10"/>
        <rFont val="Arial"/>
        <family val="2"/>
      </rPr>
      <t xml:space="preserve"> </t>
    </r>
  </si>
  <si>
    <t>Customer:</t>
  </si>
  <si>
    <r>
      <t>Customer Contact:</t>
    </r>
    <r>
      <rPr>
        <b/>
        <sz val="10"/>
        <rFont val="Arial"/>
        <family val="2"/>
      </rPr>
      <t xml:space="preserve"> </t>
    </r>
  </si>
  <si>
    <t>Results</t>
  </si>
  <si>
    <t>Depth of Cut</t>
  </si>
  <si>
    <t>Tool Index Time (Seconds)</t>
  </si>
  <si>
    <t>GEN3SYS Replaceable Tip Drilling System Cost Per Hole Worksheet</t>
  </si>
  <si>
    <t>GEN3SYS Insert Number</t>
  </si>
  <si>
    <t>GEN3SYS Insert Cost</t>
  </si>
  <si>
    <t>GEN3SYS Insert Life (# of Holes)</t>
  </si>
  <si>
    <t>GEN3SYS Cost Per Hole</t>
  </si>
  <si>
    <t>GEN3SYS Total Tool Cost</t>
  </si>
  <si>
    <t>GEN3SYS Total Hole Cost</t>
  </si>
  <si>
    <t>Savings with GEN3SYS Tool</t>
  </si>
  <si>
    <t>GEN3SYS Holder Item Number</t>
  </si>
  <si>
    <t>GEN3SYS Holder Cost</t>
  </si>
  <si>
    <t>GEN3SYS Holder Life</t>
  </si>
  <si>
    <t>rev 2 03/09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</si>
</sst>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"/>
    <numFmt numFmtId="167" formatCode="&quot;$&quot;#,##0.0000"/>
    <numFmt numFmtId="168" formatCode="&quot;$&quot;#,##0.000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m/dd/yy"/>
    <numFmt numFmtId="174" formatCode="0.0"/>
    <numFmt numFmtId="175" formatCode="00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4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/>
      <protection locked="0"/>
    </xf>
    <xf numFmtId="3" fontId="0" fillId="33" borderId="10" xfId="0" applyNumberFormat="1" applyFill="1" applyBorder="1" applyAlignment="1" applyProtection="1">
      <alignment horizontal="right"/>
      <protection/>
    </xf>
    <xf numFmtId="2" fontId="0" fillId="33" borderId="10" xfId="0" applyNumberFormat="1" applyFill="1" applyBorder="1" applyAlignment="1">
      <alignment/>
    </xf>
    <xf numFmtId="168" fontId="0" fillId="33" borderId="10" xfId="0" applyNumberFormat="1" applyFill="1" applyBorder="1" applyAlignment="1">
      <alignment/>
    </xf>
    <xf numFmtId="1" fontId="0" fillId="0" borderId="10" xfId="0" applyNumberFormat="1" applyBorder="1" applyAlignment="1" applyProtection="1">
      <alignment/>
      <protection locked="0"/>
    </xf>
    <xf numFmtId="164" fontId="0" fillId="33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34" borderId="0" xfId="0" applyFont="1" applyFill="1" applyAlignment="1" applyProtection="1">
      <alignment horizontal="left" indent="1"/>
      <protection locked="0"/>
    </xf>
    <xf numFmtId="0" fontId="3" fillId="34" borderId="0" xfId="0" applyFont="1" applyFill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5" fillId="0" borderId="0" xfId="0" applyFont="1" applyBorder="1" applyAlignment="1" applyProtection="1">
      <alignment horizontal="left" indent="5"/>
      <protection/>
    </xf>
    <xf numFmtId="0" fontId="6" fillId="0" borderId="10" xfId="0" applyFont="1" applyBorder="1" applyAlignment="1" applyProtection="1">
      <alignment horizontal="center"/>
      <protection locked="0"/>
    </xf>
    <xf numFmtId="173" fontId="0" fillId="0" borderId="10" xfId="0" applyNumberFormat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3" fillId="35" borderId="0" xfId="0" applyFont="1" applyFill="1" applyAlignment="1">
      <alignment horizontal="left" indent="1"/>
    </xf>
    <xf numFmtId="0" fontId="0" fillId="35" borderId="0" xfId="0" applyFill="1" applyAlignment="1">
      <alignment horizontal="left" indent="1"/>
    </xf>
    <xf numFmtId="164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 indent="1"/>
    </xf>
    <xf numFmtId="3" fontId="0" fillId="35" borderId="0" xfId="0" applyNumberFormat="1" applyFill="1" applyBorder="1" applyAlignment="1" applyProtection="1">
      <alignment horizontal="right"/>
      <protection/>
    </xf>
    <xf numFmtId="0" fontId="7" fillId="35" borderId="0" xfId="0" applyFont="1" applyFill="1" applyAlignment="1">
      <alignment horizontal="left" indent="1"/>
    </xf>
    <xf numFmtId="1" fontId="0" fillId="0" borderId="10" xfId="0" applyNumberForma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9</xdr:col>
      <xdr:colOff>57150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383" t="36787" r="5291"/>
        <a:stretch>
          <a:fillRect/>
        </a:stretch>
      </xdr:blipFill>
      <xdr:spPr>
        <a:xfrm>
          <a:off x="38100" y="0"/>
          <a:ext cx="9848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zoomScalePageLayoutView="0" workbookViewId="0" topLeftCell="A1">
      <selection activeCell="L19" sqref="L19"/>
    </sheetView>
  </sheetViews>
  <sheetFormatPr defaultColWidth="8.8515625" defaultRowHeight="12.75"/>
  <cols>
    <col min="1" max="1" width="34.28125" style="0" customWidth="1"/>
    <col min="2" max="2" width="15.7109375" style="0" customWidth="1"/>
    <col min="3" max="3" width="0.42578125" style="0" customWidth="1"/>
    <col min="4" max="4" width="32.28125" style="0" customWidth="1"/>
    <col min="5" max="5" width="15.7109375" style="0" customWidth="1"/>
    <col min="6" max="6" width="0.42578125" style="0" customWidth="1"/>
    <col min="7" max="7" width="32.421875" style="0" customWidth="1"/>
    <col min="8" max="8" width="15.7109375" style="0" customWidth="1"/>
    <col min="9" max="9" width="0.42578125" style="0" customWidth="1"/>
  </cols>
  <sheetData>
    <row r="1" spans="1:8" ht="84.75" customHeight="1">
      <c r="A1" s="41"/>
      <c r="B1" s="41"/>
      <c r="C1" s="41"/>
      <c r="D1" s="41"/>
      <c r="E1" s="41"/>
      <c r="F1" s="41"/>
      <c r="G1" s="41"/>
      <c r="H1" s="41"/>
    </row>
    <row r="4" spans="1:8" s="32" customFormat="1" ht="15.75">
      <c r="A4" s="40" t="s">
        <v>40</v>
      </c>
      <c r="B4" s="40"/>
      <c r="C4" s="40"/>
      <c r="D4" s="40"/>
      <c r="E4" s="40"/>
      <c r="F4" s="40"/>
      <c r="G4" s="40"/>
      <c r="H4" s="40"/>
    </row>
    <row r="6" s="32" customFormat="1" ht="12.75"/>
    <row r="7" spans="1:8" ht="12.75">
      <c r="A7" s="19" t="s">
        <v>4</v>
      </c>
      <c r="B7" s="2"/>
      <c r="D7" s="19" t="s">
        <v>12</v>
      </c>
      <c r="E7" s="4"/>
      <c r="G7" s="19" t="s">
        <v>12</v>
      </c>
      <c r="H7" s="4"/>
    </row>
    <row r="8" spans="1:8" ht="12.75">
      <c r="A8" s="23"/>
      <c r="B8" s="35"/>
      <c r="C8" s="32"/>
      <c r="D8" s="36"/>
      <c r="E8" s="32"/>
      <c r="F8" s="32"/>
      <c r="G8" s="36"/>
      <c r="H8" s="32"/>
    </row>
    <row r="9" spans="1:8" ht="12.75">
      <c r="A9" s="19" t="s">
        <v>41</v>
      </c>
      <c r="B9" s="4"/>
      <c r="D9" s="19" t="s">
        <v>20</v>
      </c>
      <c r="E9" s="4"/>
      <c r="G9" s="19" t="s">
        <v>20</v>
      </c>
      <c r="H9" s="4"/>
    </row>
    <row r="10" spans="1:8" ht="12.75">
      <c r="A10" s="19"/>
      <c r="B10" s="17"/>
      <c r="D10" s="19" t="s">
        <v>18</v>
      </c>
      <c r="E10" s="10">
        <v>1</v>
      </c>
      <c r="G10" s="19" t="s">
        <v>18</v>
      </c>
      <c r="H10" s="10">
        <v>1</v>
      </c>
    </row>
    <row r="11" spans="1:9" ht="12.75">
      <c r="A11" s="19" t="s">
        <v>42</v>
      </c>
      <c r="B11" s="2">
        <v>0</v>
      </c>
      <c r="D11" s="19" t="s">
        <v>14</v>
      </c>
      <c r="E11" s="2">
        <v>0</v>
      </c>
      <c r="G11" s="19" t="s">
        <v>23</v>
      </c>
      <c r="H11" s="2">
        <v>0</v>
      </c>
      <c r="I11" s="1">
        <f>IF(H15=0,0,(H14/H15))</f>
        <v>0</v>
      </c>
    </row>
    <row r="12" spans="1:9" ht="12.75">
      <c r="A12" s="19" t="s">
        <v>43</v>
      </c>
      <c r="B12" s="4">
        <v>0</v>
      </c>
      <c r="D12" s="19" t="s">
        <v>15</v>
      </c>
      <c r="E12" s="4">
        <v>0</v>
      </c>
      <c r="G12" s="19" t="s">
        <v>15</v>
      </c>
      <c r="H12" s="4">
        <v>0</v>
      </c>
      <c r="I12" s="1">
        <f>(H15*H16)</f>
        <v>0</v>
      </c>
    </row>
    <row r="13" spans="1:9" ht="12.75">
      <c r="A13" s="19" t="s">
        <v>8</v>
      </c>
      <c r="B13" s="2">
        <v>0</v>
      </c>
      <c r="C13" s="1">
        <f>IF(B14=0,0,(B13/B14))</f>
        <v>0</v>
      </c>
      <c r="D13" s="19" t="s">
        <v>19</v>
      </c>
      <c r="E13" s="4">
        <v>1</v>
      </c>
      <c r="F13" s="1">
        <f>IF(E15=0,0,(E14/E15))</f>
        <v>0</v>
      </c>
      <c r="G13" s="19" t="s">
        <v>19</v>
      </c>
      <c r="H13" s="4">
        <v>1</v>
      </c>
      <c r="I13" s="1">
        <f>(H12*H13)</f>
        <v>0</v>
      </c>
    </row>
    <row r="14" spans="1:9" ht="12.75">
      <c r="A14" s="19" t="s">
        <v>9</v>
      </c>
      <c r="B14" s="3">
        <v>0</v>
      </c>
      <c r="D14" s="19" t="s">
        <v>8</v>
      </c>
      <c r="E14" s="2">
        <v>0</v>
      </c>
      <c r="F14" s="1">
        <f>(E15*E16)</f>
        <v>0</v>
      </c>
      <c r="G14" s="19" t="s">
        <v>8</v>
      </c>
      <c r="H14" s="2">
        <v>0</v>
      </c>
      <c r="I14" s="1">
        <f>I12+I13</f>
        <v>0</v>
      </c>
    </row>
    <row r="15" spans="1:8" ht="12.75">
      <c r="A15" s="19" t="s">
        <v>10</v>
      </c>
      <c r="B15" s="3">
        <v>0</v>
      </c>
      <c r="C15" s="1">
        <f>(B14*B15)</f>
        <v>0</v>
      </c>
      <c r="D15" s="19" t="s">
        <v>9</v>
      </c>
      <c r="E15" s="3">
        <v>0</v>
      </c>
      <c r="F15" s="1">
        <f>(E12*E13)</f>
        <v>0</v>
      </c>
      <c r="G15" s="19" t="s">
        <v>9</v>
      </c>
      <c r="H15" s="3">
        <v>0</v>
      </c>
    </row>
    <row r="16" spans="1:9" ht="12.75">
      <c r="A16" s="20"/>
      <c r="C16" s="1">
        <f>C15+B12</f>
        <v>0</v>
      </c>
      <c r="D16" s="19" t="s">
        <v>10</v>
      </c>
      <c r="E16" s="3">
        <v>0</v>
      </c>
      <c r="F16" s="1">
        <f>F14+F15</f>
        <v>0</v>
      </c>
      <c r="G16" s="19" t="s">
        <v>10</v>
      </c>
      <c r="H16" s="3">
        <v>0</v>
      </c>
      <c r="I16" s="1"/>
    </row>
    <row r="17" spans="1:9" ht="12.75">
      <c r="A17" s="19" t="s">
        <v>11</v>
      </c>
      <c r="B17" s="4">
        <v>0</v>
      </c>
      <c r="D17" s="19" t="s">
        <v>38</v>
      </c>
      <c r="E17" s="4">
        <v>0</v>
      </c>
      <c r="G17" s="19" t="s">
        <v>38</v>
      </c>
      <c r="H17" s="4">
        <v>0</v>
      </c>
      <c r="I17" s="1"/>
    </row>
    <row r="18" spans="1:8" ht="12.75">
      <c r="A18" s="19" t="s">
        <v>30</v>
      </c>
      <c r="B18" s="18">
        <f>(C16*B17)</f>
        <v>0</v>
      </c>
      <c r="C18" s="1"/>
      <c r="D18" s="19" t="s">
        <v>30</v>
      </c>
      <c r="E18" s="18">
        <f>(F16*E17)</f>
        <v>0</v>
      </c>
      <c r="F18" s="1"/>
      <c r="G18" s="19" t="s">
        <v>30</v>
      </c>
      <c r="H18" s="18">
        <f>(H17*I14)</f>
        <v>0</v>
      </c>
    </row>
    <row r="19" spans="1:8" ht="12.75">
      <c r="A19" s="19" t="s">
        <v>31</v>
      </c>
      <c r="B19" s="18">
        <f>IF(B31=0,0,(B31*C16)/60)</f>
        <v>0</v>
      </c>
      <c r="C19" s="1"/>
      <c r="D19" s="19" t="s">
        <v>31</v>
      </c>
      <c r="E19" s="18">
        <f>(F16*E31)/60</f>
        <v>0</v>
      </c>
      <c r="F19" s="1"/>
      <c r="G19" s="19" t="s">
        <v>31</v>
      </c>
      <c r="H19" s="18">
        <f>(I14*H31)/60</f>
        <v>0</v>
      </c>
    </row>
    <row r="20" spans="1:8" ht="12.75">
      <c r="A20" s="19" t="s">
        <v>22</v>
      </c>
      <c r="B20" s="4">
        <v>0</v>
      </c>
      <c r="D20" s="19" t="s">
        <v>22</v>
      </c>
      <c r="E20" s="4">
        <v>0</v>
      </c>
      <c r="G20" s="19" t="s">
        <v>22</v>
      </c>
      <c r="H20" s="4">
        <v>0</v>
      </c>
    </row>
    <row r="21" spans="1:8" ht="12.75">
      <c r="A21" s="23" t="s">
        <v>48</v>
      </c>
      <c r="B21" s="4"/>
      <c r="D21" s="19" t="s">
        <v>17</v>
      </c>
      <c r="E21" s="4"/>
      <c r="G21" s="19" t="s">
        <v>17</v>
      </c>
      <c r="H21" s="4">
        <v>0</v>
      </c>
    </row>
    <row r="22" spans="1:8" ht="12.75">
      <c r="A22" s="23" t="s">
        <v>49</v>
      </c>
      <c r="B22" s="2">
        <v>0</v>
      </c>
      <c r="D22" s="19" t="s">
        <v>16</v>
      </c>
      <c r="E22" s="2">
        <v>0</v>
      </c>
      <c r="G22" s="19" t="s">
        <v>16</v>
      </c>
      <c r="H22" s="2">
        <v>0</v>
      </c>
    </row>
    <row r="23" spans="1:8" ht="12.75">
      <c r="A23" s="23" t="s">
        <v>50</v>
      </c>
      <c r="B23" s="4">
        <v>0</v>
      </c>
      <c r="D23" s="19" t="s">
        <v>13</v>
      </c>
      <c r="E23" s="4">
        <v>0</v>
      </c>
      <c r="G23" s="19" t="s">
        <v>13</v>
      </c>
      <c r="H23" s="4">
        <v>0</v>
      </c>
    </row>
    <row r="24" spans="1:8" ht="12.75">
      <c r="A24" s="19" t="s">
        <v>0</v>
      </c>
      <c r="B24" s="5">
        <v>0</v>
      </c>
      <c r="D24" s="19" t="s">
        <v>0</v>
      </c>
      <c r="E24" s="5">
        <v>0</v>
      </c>
      <c r="G24" s="19" t="s">
        <v>0</v>
      </c>
      <c r="H24" s="5">
        <v>0</v>
      </c>
    </row>
    <row r="25" spans="1:8" ht="12.75">
      <c r="A25" s="21" t="s">
        <v>1</v>
      </c>
      <c r="B25" s="6">
        <v>0</v>
      </c>
      <c r="D25" s="21" t="s">
        <v>1</v>
      </c>
      <c r="E25" s="6">
        <v>0</v>
      </c>
      <c r="G25" s="21" t="s">
        <v>1</v>
      </c>
      <c r="H25" s="6">
        <v>0</v>
      </c>
    </row>
    <row r="26" spans="1:8" ht="12.75">
      <c r="A26" s="22" t="str">
        <f>IF(A25="SFM","RPM","SFM")</f>
        <v>SFM</v>
      </c>
      <c r="B26" s="7">
        <f>IF(B25=0,0,IF(A25="SFM",(B25*12)/(PI()*B24),(B25*PI()*B24)/12))</f>
        <v>0</v>
      </c>
      <c r="D26" s="22" t="str">
        <f>IF(D25="SFM","RPM","SFM")</f>
        <v>SFM</v>
      </c>
      <c r="E26" s="7">
        <f>IF(E25=0,0,IF(D25="SFM",(E25*12)/(PI()*E24),(E25*PI()*E24)/12))</f>
        <v>0</v>
      </c>
      <c r="G26" s="22" t="str">
        <f>IF(G25="SFM","RPM","SFM")</f>
        <v>SFM</v>
      </c>
      <c r="H26" s="7">
        <f>IF(H25=0,0,IF(G25="SFM",(H25*12)/(PI()*H24),(H25*PI()*H24)/12))</f>
        <v>0</v>
      </c>
    </row>
    <row r="27" spans="1:8" ht="12.75">
      <c r="A27" s="19" t="s">
        <v>2</v>
      </c>
      <c r="B27" s="4">
        <v>0</v>
      </c>
      <c r="D27" s="19" t="s">
        <v>2</v>
      </c>
      <c r="E27" s="4">
        <v>0</v>
      </c>
      <c r="G27" s="19" t="s">
        <v>2</v>
      </c>
      <c r="H27" s="4">
        <v>0</v>
      </c>
    </row>
    <row r="28" spans="1:8" ht="12.75">
      <c r="A28" s="19" t="s">
        <v>3</v>
      </c>
      <c r="B28" s="8">
        <f>IF(A25="RPM",(B25*B27),(B26*B27))</f>
        <v>0</v>
      </c>
      <c r="D28" s="19" t="s">
        <v>3</v>
      </c>
      <c r="E28" s="8">
        <f>IF(D25="RPM",(E25*E27),(E26*E27))</f>
        <v>0</v>
      </c>
      <c r="G28" s="19" t="s">
        <v>3</v>
      </c>
      <c r="H28" s="8">
        <f>IF(G25="RPM",(H25*H27),(H26*H27))</f>
        <v>0</v>
      </c>
    </row>
    <row r="29" spans="1:8" ht="12.75">
      <c r="A29" s="19" t="s">
        <v>39</v>
      </c>
      <c r="B29" s="39">
        <v>0</v>
      </c>
      <c r="D29" s="19" t="s">
        <v>39</v>
      </c>
      <c r="E29" s="39">
        <v>0</v>
      </c>
      <c r="G29" s="19" t="s">
        <v>39</v>
      </c>
      <c r="H29" s="39">
        <v>0</v>
      </c>
    </row>
    <row r="30" spans="1:8" ht="12.75">
      <c r="A30" s="19"/>
      <c r="B30" s="16"/>
      <c r="D30" s="19" t="s">
        <v>21</v>
      </c>
      <c r="E30" s="4">
        <v>1</v>
      </c>
      <c r="G30" s="19" t="s">
        <v>21</v>
      </c>
      <c r="H30" s="4">
        <v>1</v>
      </c>
    </row>
    <row r="31" spans="1:8" ht="12.75">
      <c r="A31" s="19" t="s">
        <v>24</v>
      </c>
      <c r="B31" s="8">
        <f>IF(B28=0,0,(((B17)/B28)*60)+B29)</f>
        <v>0</v>
      </c>
      <c r="D31" s="19" t="s">
        <v>24</v>
      </c>
      <c r="E31" s="8">
        <f>IF(E28=0,0,(((E17*E30)/E28)*60)+E29)</f>
        <v>0</v>
      </c>
      <c r="G31" s="19" t="s">
        <v>24</v>
      </c>
      <c r="H31" s="8">
        <f>IF(H28=0,0,(((H17*H30)/H28)*60)+H29)</f>
        <v>0</v>
      </c>
    </row>
    <row r="32" spans="1:8" ht="12.75">
      <c r="A32" s="19" t="s">
        <v>27</v>
      </c>
      <c r="B32" s="9">
        <f>IF(B31=0,0,((B31/60)*(B7/60)+((B20*(1+B15)/(B7/60)/C16))))</f>
        <v>0</v>
      </c>
      <c r="D32" s="19" t="s">
        <v>27</v>
      </c>
      <c r="E32" s="9">
        <f>IF(E31=0,0,((E31/60)*(B7/60)+((E20*(1+E16)/(B7/60)/F16))))</f>
        <v>0</v>
      </c>
      <c r="G32" s="19" t="s">
        <v>27</v>
      </c>
      <c r="H32" s="9">
        <f>IF(H31=0,0,((H31/60)*(B7/60)+(H20*(1+H16))/(B7/60)/I14))</f>
        <v>0</v>
      </c>
    </row>
    <row r="33" spans="1:8" ht="12.75">
      <c r="A33" s="19" t="s">
        <v>28</v>
      </c>
      <c r="B33" s="9">
        <f>IF(B31=0,0,((B11)+(B13*B15)+IF(B22=0,0,(B22/B23)))/C16)</f>
        <v>0</v>
      </c>
      <c r="D33" s="19" t="s">
        <v>28</v>
      </c>
      <c r="E33" s="9">
        <f>IF(E31=0,0,((((E11*E10)+(E14*E16)+IF(E22=0,0,(E22/E23)))/F16)))</f>
        <v>0</v>
      </c>
      <c r="G33" s="19" t="s">
        <v>28</v>
      </c>
      <c r="H33" s="9">
        <f>IF(H31=0,0,((((H11*H10)+(H14*H16)+IF(H22=0,0,(H22/H23)))/I14)))</f>
        <v>0</v>
      </c>
    </row>
    <row r="34" spans="1:9" s="32" customFormat="1" ht="12.75">
      <c r="A34" s="19" t="s">
        <v>29</v>
      </c>
      <c r="B34" s="9">
        <f>(B32+B33)</f>
        <v>0</v>
      </c>
      <c r="C34"/>
      <c r="D34" s="19" t="s">
        <v>29</v>
      </c>
      <c r="E34" s="9">
        <f>(E32+E33)</f>
        <v>0</v>
      </c>
      <c r="F34"/>
      <c r="G34" s="19" t="s">
        <v>29</v>
      </c>
      <c r="H34" s="9">
        <f>(H32+H33)</f>
        <v>0</v>
      </c>
      <c r="I34" s="31"/>
    </row>
    <row r="35" spans="1:8" s="32" customFormat="1" ht="12.75">
      <c r="A35" s="19"/>
      <c r="B35" s="14"/>
      <c r="C35"/>
      <c r="D35" s="19"/>
      <c r="E35" s="14"/>
      <c r="F35"/>
      <c r="G35" s="19"/>
      <c r="H35" s="14"/>
    </row>
    <row r="36" spans="1:8" ht="18">
      <c r="A36" s="38" t="s">
        <v>37</v>
      </c>
      <c r="B36" s="31"/>
      <c r="C36" s="31"/>
      <c r="D36" s="34"/>
      <c r="E36" s="31"/>
      <c r="F36" s="31"/>
      <c r="G36" s="33"/>
      <c r="H36" s="37"/>
    </row>
    <row r="37" spans="1:8" ht="12.75">
      <c r="A37" s="23"/>
      <c r="B37" s="32"/>
      <c r="C37" s="32"/>
      <c r="D37" s="36"/>
      <c r="E37" s="32"/>
      <c r="F37" s="32"/>
      <c r="G37" s="23"/>
      <c r="H37" s="15"/>
    </row>
    <row r="38" spans="1:8" ht="12.75">
      <c r="A38" s="19" t="s">
        <v>25</v>
      </c>
      <c r="B38" s="4">
        <v>0</v>
      </c>
      <c r="D38" s="20"/>
      <c r="G38" s="19"/>
      <c r="H38" s="16"/>
    </row>
    <row r="39" spans="1:8" ht="12.75">
      <c r="A39" s="20"/>
      <c r="D39" s="20"/>
      <c r="G39" s="19"/>
      <c r="H39" s="13"/>
    </row>
    <row r="40" spans="1:8" ht="12.75">
      <c r="A40" s="19" t="s">
        <v>44</v>
      </c>
      <c r="B40" s="9">
        <f>B34</f>
        <v>0</v>
      </c>
      <c r="D40" s="19" t="s">
        <v>5</v>
      </c>
      <c r="E40" s="9">
        <f>SUM(E34+H34)</f>
        <v>0</v>
      </c>
      <c r="G40" s="25"/>
      <c r="H40" s="29"/>
    </row>
    <row r="41" spans="1:8" ht="12.75">
      <c r="A41" s="19"/>
      <c r="D41" s="19"/>
      <c r="G41" s="25"/>
      <c r="H41" s="29"/>
    </row>
    <row r="42" spans="1:8" ht="12.75">
      <c r="A42" s="19" t="s">
        <v>45</v>
      </c>
      <c r="B42" s="11">
        <f>(B33*B38)</f>
        <v>0</v>
      </c>
      <c r="D42" s="19" t="s">
        <v>6</v>
      </c>
      <c r="E42" s="11">
        <f>(E33+H33)*B38</f>
        <v>0</v>
      </c>
      <c r="G42" s="25"/>
      <c r="H42" s="30"/>
    </row>
    <row r="43" spans="1:8" ht="12.75">
      <c r="A43" s="19"/>
      <c r="D43" s="19"/>
      <c r="G43" s="25" t="s">
        <v>32</v>
      </c>
      <c r="H43" s="27"/>
    </row>
    <row r="44" spans="1:8" ht="12.75">
      <c r="A44" s="19" t="s">
        <v>46</v>
      </c>
      <c r="B44" s="11">
        <f>(B40*B38)</f>
        <v>0</v>
      </c>
      <c r="D44" s="19" t="s">
        <v>26</v>
      </c>
      <c r="E44" s="11">
        <f>(E40*B38)</f>
        <v>0</v>
      </c>
      <c r="G44" s="25" t="s">
        <v>34</v>
      </c>
      <c r="H44" s="26"/>
    </row>
    <row r="45" spans="1:8" ht="12.75">
      <c r="A45" s="19"/>
      <c r="D45" s="20"/>
      <c r="G45" s="25" t="s">
        <v>35</v>
      </c>
      <c r="H45" s="26"/>
    </row>
    <row r="46" spans="1:8" ht="12.75">
      <c r="A46" s="19" t="s">
        <v>47</v>
      </c>
      <c r="B46" s="11">
        <f>SUM(E44-B44)</f>
        <v>0</v>
      </c>
      <c r="D46" s="20"/>
      <c r="G46" s="25" t="s">
        <v>36</v>
      </c>
      <c r="H46" s="28"/>
    </row>
    <row r="47" spans="1:8" ht="12.75">
      <c r="A47" s="19" t="s">
        <v>7</v>
      </c>
      <c r="B47" s="12">
        <f>IF(B44=0,0,SUM(1-(B44/E44)))</f>
        <v>0</v>
      </c>
      <c r="D47" s="20"/>
      <c r="G47" s="25" t="s">
        <v>33</v>
      </c>
      <c r="H47" s="28"/>
    </row>
    <row r="49" ht="12.75">
      <c r="A49" s="24" t="s">
        <v>51</v>
      </c>
    </row>
  </sheetData>
  <sheetProtection password="CA55" sheet="1" objects="1" scenarios="1"/>
  <mergeCells count="2">
    <mergeCell ref="A4:H4"/>
    <mergeCell ref="A1:H1"/>
  </mergeCells>
  <dataValidations count="2">
    <dataValidation allowBlank="1" showInputMessage="1" showErrorMessage="1" promptTitle="SFM/RPM Select" prompt="Please indicate SFM or RPM using menu to left." sqref="E25 B25 H25"/>
    <dataValidation type="list" allowBlank="1" showInputMessage="1" showErrorMessage="1" prompt="Please indicate SFM or RPM&#10;" sqref="A25 D25 G25">
      <formula1>"SFM, RPM"</formula1>
    </dataValidation>
  </dataValidations>
  <printOptions/>
  <pageMargins left="0.75" right="0.5" top="0.5" bottom="0.5" header="0.5" footer="0.5"/>
  <pageSetup fitToHeight="1" fitToWidth="1" horizontalDpi="600" verticalDpi="600" orientation="landscape" scale="82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Allied Machine &amp; Engineering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robrown</dc:creator>
  <cp:keywords/>
  <dc:description/>
  <cp:lastModifiedBy>Microsoft Office User</cp:lastModifiedBy>
  <cp:lastPrinted>2006-07-27T18:10:16Z</cp:lastPrinted>
  <dcterms:created xsi:type="dcterms:W3CDTF">2003-08-06T18:30:50Z</dcterms:created>
  <dcterms:modified xsi:type="dcterms:W3CDTF">2018-05-22T15:50:51Z</dcterms:modified>
  <cp:category/>
  <cp:version/>
  <cp:contentType/>
  <cp:contentStatus/>
</cp:coreProperties>
</file>