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96" yWindow="62736" windowWidth="30180" windowHeight="21140" activeTab="0"/>
  </bookViews>
  <sheets>
    <sheet name="REV - OP DRILL" sheetId="1" r:id="rId1"/>
  </sheets>
  <definedNames>
    <definedName name="Z_C7FE045A_249F_4A92_AC1F_B338959700E3_.wvu.Cols" localSheetId="0" hidden="1">'REV - OP DRILL'!$K:$K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robrown</author>
    <author>jkrusko</author>
    <author>Justin Krusko</author>
  </authors>
  <commentList>
    <comment ref="A7" authorId="0">
      <text>
        <r>
          <rPr>
            <b/>
            <sz val="8"/>
            <rFont val="Tahoma"/>
            <family val="0"/>
          </rPr>
          <t>Machine burdern rate in dollars per hour.
Example: $60.00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 xml:space="preserve">Number of holes processed in day, week, month, year, or lot.
Example: 50000 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Repeat of field above for AMEC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E75" authorId="0">
      <text>
        <r>
          <rPr>
            <b/>
            <sz val="8"/>
            <rFont val="Tahoma"/>
            <family val="0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E77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E79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Dollar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Percent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F75" authorId="0">
      <text>
        <r>
          <rPr>
            <b/>
            <sz val="8"/>
            <rFont val="Tahoma"/>
            <family val="0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F77" authorId="0">
      <text>
        <r>
          <rPr>
            <b/>
            <sz val="8"/>
            <rFont val="Tahoma"/>
            <family val="0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F79" authorId="0">
      <text>
        <r>
          <rPr>
            <b/>
            <sz val="8"/>
            <rFont val="Tahoma"/>
            <family val="0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AMEC Rev / OP Drill insert item number.
An asterisk denotes a non-stocked standard item</t>
        </r>
      </text>
    </comment>
    <comment ref="A13" authorId="0">
      <text>
        <r>
          <rPr>
            <b/>
            <sz val="8"/>
            <rFont val="Tahoma"/>
            <family val="0"/>
          </rPr>
          <t>Cost in dollars of Rev/OP drill insert.
Example: $10.75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b/>
            <sz val="8"/>
            <rFont val="Tahoma"/>
            <family val="0"/>
          </rPr>
          <t>Number of inserts used with holder. Example: 4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0"/>
          </rPr>
          <t>Number of cutting edges used on the insert, minimum =1, maximum =3</t>
        </r>
      </text>
    </comment>
    <comment ref="A16" authorId="0">
      <text>
        <r>
          <rPr>
            <b/>
            <sz val="8"/>
            <rFont val="Tahoma"/>
            <family val="0"/>
          </rPr>
          <t>Number of holes drilled with Rev/OP drill insert. (Includes All Indexes)
Example: 1000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Total tool life including indexes and insert changes.
Auto calculation.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Total minutes of life including indexes and insert changes
Auto calculation.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Down time to index or change inserts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Revolution Drill holder item number.
Example: R32X35-150L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Cost in dollars for AMEC holder.
Example: $800.00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 xml:space="preserve">Time to remove tool from spindle, and put in tool for next operation.  
</t>
        </r>
      </text>
    </comment>
    <comment ref="A34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AMEC Rev / OP Drill insert item number.
Example: OP-05T308-H</t>
        </r>
      </text>
    </comment>
    <comment ref="F13" authorId="0">
      <text>
        <r>
          <rPr>
            <b/>
            <sz val="8"/>
            <rFont val="Tahoma"/>
            <family val="0"/>
          </rPr>
          <t>Cost in dollars of Rev/OP drill insert.
Example: $10.75</t>
        </r>
        <r>
          <rPr>
            <sz val="8"/>
            <rFont val="Tahoma"/>
            <family val="0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0"/>
          </rPr>
          <t>Number of inserts used with holder. Example: 4</t>
        </r>
        <r>
          <rPr>
            <sz val="8"/>
            <rFont val="Tahoma"/>
            <family val="0"/>
          </rPr>
          <t xml:space="preserve">
</t>
        </r>
      </text>
    </comment>
    <comment ref="F15" authorId="1">
      <text>
        <r>
          <rPr>
            <b/>
            <sz val="8"/>
            <rFont val="Tahoma"/>
            <family val="0"/>
          </rPr>
          <t>Number of cutting edges used on the insert, minimum =1, maximum =3</t>
        </r>
      </text>
    </comment>
    <comment ref="F16" authorId="0">
      <text>
        <r>
          <rPr>
            <b/>
            <sz val="8"/>
            <rFont val="Tahoma"/>
            <family val="0"/>
          </rPr>
          <t>Number of holes drilled with Rev/OP drill insert. (Includes All Indexes)
Example: 1000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Total insert life included indexes.
Auto calculation.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Down time to index inserts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Opening Drill holder item number.
Example: OP1-1L-CV40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Cost in dollars for AMEC holder.
Example: $800.00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Time to remove tool from spindle, and put in tool for next operation.  
</t>
        </r>
      </text>
    </comment>
    <comment ref="F34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 xml:space="preserve">Competitive insert item number.
</t>
        </r>
      </text>
    </comment>
    <comment ref="A43" authorId="0">
      <text>
        <r>
          <rPr>
            <b/>
            <sz val="8"/>
            <rFont val="Tahoma"/>
            <family val="0"/>
          </rPr>
          <t>Cost in dollars of competitive drill insert.
Example: $10.75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b/>
            <sz val="8"/>
            <rFont val="Tahoma"/>
            <family val="0"/>
          </rPr>
          <t>Number of inserts used with holder. Example: 4</t>
        </r>
        <r>
          <rPr>
            <sz val="8"/>
            <rFont val="Tahoma"/>
            <family val="0"/>
          </rPr>
          <t xml:space="preserve">
</t>
        </r>
      </text>
    </comment>
    <comment ref="A45" authorId="1">
      <text>
        <r>
          <rPr>
            <b/>
            <sz val="8"/>
            <rFont val="Tahoma"/>
            <family val="0"/>
          </rPr>
          <t>Number of cutting edges used on the insert, minimum =1</t>
        </r>
      </text>
    </comment>
    <comment ref="A46" authorId="0">
      <text>
        <r>
          <rPr>
            <b/>
            <sz val="8"/>
            <rFont val="Tahoma"/>
            <family val="0"/>
          </rPr>
          <t>Number of holes achieved with competitive drill insert. (Includes All Indexes)
Example: 1000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Total insert life including indexes.
Auto calculation.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Total minutes of life per insert including indexes.
Auto calculation.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Down time to index inserts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 xml:space="preserve">Competitive Drill holder item number.
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Cost in dollars for competitve holder.
Example: $800.00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 xml:space="preserve">Time to remove tool from spindle, and put in tool for next operation.  
</t>
        </r>
      </text>
    </comment>
    <comment ref="A66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A20" authorId="1">
      <text>
        <r>
          <rPr>
            <b/>
            <sz val="8"/>
            <rFont val="Tahoma"/>
            <family val="0"/>
          </rPr>
          <t>Total number of holes drilled per set of inserts (includes # of indexes) Auto Calculation</t>
        </r>
      </text>
    </comment>
    <comment ref="F43" authorId="0">
      <text>
        <r>
          <rPr>
            <b/>
            <sz val="8"/>
            <rFont val="Tahoma"/>
            <family val="0"/>
          </rPr>
          <t>Cost in dollars of competitive drill insert.
Example: $10.75</t>
        </r>
        <r>
          <rPr>
            <sz val="8"/>
            <rFont val="Tahoma"/>
            <family val="0"/>
          </rPr>
          <t xml:space="preserve">
</t>
        </r>
      </text>
    </comment>
    <comment ref="F44" authorId="1">
      <text>
        <r>
          <rPr>
            <b/>
            <sz val="8"/>
            <rFont val="Tahoma"/>
            <family val="0"/>
          </rPr>
          <t>Number of inserts used with holder. Example: 4</t>
        </r>
        <r>
          <rPr>
            <sz val="8"/>
            <rFont val="Tahoma"/>
            <family val="0"/>
          </rPr>
          <t xml:space="preserve">
</t>
        </r>
      </text>
    </comment>
    <comment ref="F45" authorId="1">
      <text>
        <r>
          <rPr>
            <b/>
            <sz val="8"/>
            <rFont val="Tahoma"/>
            <family val="0"/>
          </rPr>
          <t>Number of cutting edges used on the insert, minimum =1</t>
        </r>
      </text>
    </comment>
    <comment ref="F51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>Total insert life including indexes.
Auto calculation.</t>
        </r>
        <r>
          <rPr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0"/>
          </rPr>
          <t>Total minutes of life per insert including indexes.
Auto calculation.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>Down time to index inserts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8"/>
            <rFont val="Tahoma"/>
            <family val="0"/>
          </rPr>
          <t xml:space="preserve">Competitive Drill holder item number.
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0"/>
          </rPr>
          <t>Cost in dollars for competitve holder.
Example: $800.00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F60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F63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b/>
            <sz val="8"/>
            <rFont val="Tahoma"/>
            <family val="0"/>
          </rPr>
          <t xml:space="preserve">Time to remove tool from spindle, and put in tool for next operation.  
</t>
        </r>
      </text>
    </comment>
    <comment ref="F66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F67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0"/>
          </rPr>
          <t>Cost in dollars of competitive drill insert.
Example: $10.75</t>
        </r>
        <r>
          <rPr>
            <sz val="8"/>
            <rFont val="Tahoma"/>
            <family val="0"/>
          </rPr>
          <t xml:space="preserve">
</t>
        </r>
      </text>
    </comment>
    <comment ref="K44" authorId="1">
      <text>
        <r>
          <rPr>
            <b/>
            <sz val="8"/>
            <rFont val="Tahoma"/>
            <family val="0"/>
          </rPr>
          <t>Number of inserts used with holder. Example: 4</t>
        </r>
        <r>
          <rPr>
            <sz val="8"/>
            <rFont val="Tahoma"/>
            <family val="0"/>
          </rPr>
          <t xml:space="preserve">
</t>
        </r>
      </text>
    </comment>
    <comment ref="K45" authorId="1">
      <text>
        <r>
          <rPr>
            <b/>
            <sz val="8"/>
            <rFont val="Tahoma"/>
            <family val="0"/>
          </rPr>
          <t>Number of cutting edges used on the insert, minimum =1</t>
        </r>
      </text>
    </comment>
    <comment ref="K51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K53" authorId="0">
      <text>
        <r>
          <rPr>
            <b/>
            <sz val="8"/>
            <rFont val="Tahoma"/>
            <family val="0"/>
          </rPr>
          <t>Total insert life including indexes.
Auto calculation.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Total minutes of life per insert including indexes.
Auto calculation.</t>
        </r>
        <r>
          <rPr>
            <sz val="8"/>
            <rFont val="Tahoma"/>
            <family val="0"/>
          </rPr>
          <t xml:space="preserve">
</t>
        </r>
      </text>
    </comment>
    <comment ref="K55" authorId="0">
      <text>
        <r>
          <rPr>
            <b/>
            <sz val="8"/>
            <rFont val="Tahoma"/>
            <family val="0"/>
          </rPr>
          <t>Down time to index inserts</t>
        </r>
        <r>
          <rPr>
            <sz val="8"/>
            <rFont val="Tahoma"/>
            <family val="0"/>
          </rPr>
          <t xml:space="preserve">
</t>
        </r>
      </text>
    </comment>
    <comment ref="K56" authorId="0">
      <text>
        <r>
          <rPr>
            <b/>
            <sz val="8"/>
            <rFont val="Tahoma"/>
            <family val="0"/>
          </rPr>
          <t xml:space="preserve">Competitive Drill holder item number.
</t>
        </r>
        <r>
          <rPr>
            <sz val="8"/>
            <rFont val="Tahoma"/>
            <family val="0"/>
          </rPr>
          <t xml:space="preserve">
</t>
        </r>
      </text>
    </comment>
    <comment ref="K57" authorId="0">
      <text>
        <r>
          <rPr>
            <b/>
            <sz val="8"/>
            <rFont val="Tahoma"/>
            <family val="0"/>
          </rPr>
          <t>Cost in dollars for competitve holder.
Example: $800.00</t>
        </r>
        <r>
          <rPr>
            <sz val="8"/>
            <rFont val="Tahoma"/>
            <family val="0"/>
          </rPr>
          <t xml:space="preserve">
</t>
        </r>
      </text>
    </comment>
    <comment ref="K59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K60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K61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K62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K63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K64" authorId="0">
      <text>
        <r>
          <rPr>
            <b/>
            <sz val="8"/>
            <rFont val="Tahoma"/>
            <family val="0"/>
          </rPr>
          <t xml:space="preserve">Time to remove tool from spindle, and put in tool for next operation.  
</t>
        </r>
      </text>
    </comment>
    <comment ref="K66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K67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K68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K69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 xml:space="preserve">Competitive insert item number.
</t>
        </r>
      </text>
    </comment>
    <comment ref="K41" authorId="0">
      <text>
        <r>
          <rPr>
            <b/>
            <sz val="8"/>
            <rFont val="Tahoma"/>
            <family val="0"/>
          </rPr>
          <t xml:space="preserve">Competitive insert item number.
</t>
        </r>
      </text>
    </comment>
    <comment ref="F46" authorId="0">
      <text>
        <r>
          <rPr>
            <b/>
            <sz val="8"/>
            <rFont val="Tahoma"/>
            <family val="0"/>
          </rPr>
          <t>Number of holes achieved with competitive drill insert. (Includes All Indexes)
Example: 1000</t>
        </r>
        <r>
          <rPr>
            <sz val="8"/>
            <rFont val="Tahoma"/>
            <family val="0"/>
          </rPr>
          <t xml:space="preserve">
</t>
        </r>
      </text>
    </comment>
    <comment ref="K46" authorId="0">
      <text>
        <r>
          <rPr>
            <b/>
            <sz val="8"/>
            <rFont val="Tahoma"/>
            <family val="0"/>
          </rPr>
          <t>Number of holes achieved with competitive drill insert. (Includes All Indexes)
Example: 1000</t>
        </r>
        <r>
          <rPr>
            <sz val="8"/>
            <rFont val="Tahoma"/>
            <family val="0"/>
          </rPr>
          <t xml:space="preserve">
</t>
        </r>
      </text>
    </comment>
    <comment ref="A47" authorId="2">
      <text>
        <r>
          <rPr>
            <b/>
            <sz val="9"/>
            <rFont val="Tahoma"/>
            <family val="0"/>
          </rPr>
          <t>Is the tool in use a boring tool or a drill?</t>
        </r>
      </text>
    </comment>
    <comment ref="A48" authorId="2">
      <text>
        <r>
          <rPr>
            <b/>
            <sz val="9"/>
            <rFont val="Tahoma"/>
            <family val="0"/>
          </rPr>
          <t xml:space="preserve">The number of passes being taken if a boring tool is being used.  </t>
        </r>
      </text>
    </comment>
    <comment ref="A49" authorId="2">
      <text>
        <r>
          <rPr>
            <b/>
            <sz val="9"/>
            <rFont val="Tahoma"/>
            <family val="0"/>
          </rPr>
          <t>Amount of material removed per boring pass.</t>
        </r>
      </text>
    </comment>
    <comment ref="F47" authorId="2">
      <text>
        <r>
          <rPr>
            <b/>
            <sz val="9"/>
            <rFont val="Tahoma"/>
            <family val="0"/>
          </rPr>
          <t>Is the tool in use a boring tool or a drill?</t>
        </r>
      </text>
    </comment>
    <comment ref="F48" authorId="2">
      <text>
        <r>
          <rPr>
            <b/>
            <sz val="9"/>
            <rFont val="Tahoma"/>
            <family val="0"/>
          </rPr>
          <t xml:space="preserve">The number of passes being taken if a boring tool is being used.  </t>
        </r>
      </text>
    </comment>
    <comment ref="F49" authorId="2">
      <text>
        <r>
          <rPr>
            <b/>
            <sz val="9"/>
            <rFont val="Tahoma"/>
            <family val="0"/>
          </rPr>
          <t>Amount of material removed per boring pass.</t>
        </r>
      </text>
    </comment>
    <comment ref="K47" authorId="2">
      <text>
        <r>
          <rPr>
            <b/>
            <sz val="9"/>
            <rFont val="Tahoma"/>
            <family val="0"/>
          </rPr>
          <t>Is the tool in use a boring tool or a drill?</t>
        </r>
      </text>
    </comment>
    <comment ref="K48" authorId="2">
      <text>
        <r>
          <rPr>
            <b/>
            <sz val="9"/>
            <rFont val="Tahoma"/>
            <family val="0"/>
          </rPr>
          <t xml:space="preserve">The number of passes being taken if a boring tool is being used.  </t>
        </r>
      </text>
    </comment>
    <comment ref="K49" authorId="2">
      <text>
        <r>
          <rPr>
            <b/>
            <sz val="9"/>
            <rFont val="Tahoma"/>
            <family val="0"/>
          </rPr>
          <t>Amount of material removed per boring pass.</t>
        </r>
      </text>
    </comment>
  </commentList>
</comments>
</file>

<file path=xl/sharedStrings.xml><?xml version="1.0" encoding="utf-8"?>
<sst xmlns="http://schemas.openxmlformats.org/spreadsheetml/2006/main" count="216" uniqueCount="77">
  <si>
    <t>Diameter</t>
  </si>
  <si>
    <t>IPR</t>
  </si>
  <si>
    <t>IPM</t>
  </si>
  <si>
    <t>Machine $ Hour</t>
  </si>
  <si>
    <t>AMEC Total Tool Cost</t>
  </si>
  <si>
    <t>AMEC Cost Per Hole</t>
  </si>
  <si>
    <t>Competitive Cost Per Hole</t>
  </si>
  <si>
    <t>Competitive Total Tool Cost</t>
  </si>
  <si>
    <t>Savings with AMEC Tool</t>
  </si>
  <si>
    <t>%Savings</t>
  </si>
  <si>
    <t>SFM</t>
  </si>
  <si>
    <t>Cycle Time (Seconds)</t>
  </si>
  <si>
    <t>Number of Holes Processed</t>
  </si>
  <si>
    <t>AMEC Total Hole Cost</t>
  </si>
  <si>
    <t>Competitive Total Hole Cost</t>
  </si>
  <si>
    <t>Process Cost/Hole</t>
  </si>
  <si>
    <t>Tooling Cost/Hole</t>
  </si>
  <si>
    <t>Total Cost/Hole</t>
  </si>
  <si>
    <t>Total Minutes Drilled With Tool</t>
  </si>
  <si>
    <t>Date:</t>
  </si>
  <si>
    <t>Prepared by:</t>
  </si>
  <si>
    <r>
      <t>Test Number:</t>
    </r>
    <r>
      <rPr>
        <b/>
        <sz val="10"/>
        <rFont val="Arial"/>
        <family val="2"/>
      </rPr>
      <t xml:space="preserve"> </t>
    </r>
  </si>
  <si>
    <t>Customer:</t>
  </si>
  <si>
    <r>
      <t>Customer Contact:</t>
    </r>
    <r>
      <rPr>
        <b/>
        <sz val="10"/>
        <rFont val="Arial"/>
        <family val="2"/>
      </rPr>
      <t xml:space="preserve"> </t>
    </r>
  </si>
  <si>
    <t>Results</t>
  </si>
  <si>
    <t>AMEC Process</t>
  </si>
  <si>
    <t>Competitive Process</t>
  </si>
  <si>
    <t>AMEC Body Item Number</t>
  </si>
  <si>
    <t>AMEC Body Cost</t>
  </si>
  <si>
    <t>Revolution / Opening Drill Cost Per Hole</t>
  </si>
  <si>
    <t xml:space="preserve">Revolution Drill Insert Item Number </t>
  </si>
  <si>
    <t xml:space="preserve">Opening Drill Insert Item Number </t>
  </si>
  <si>
    <t>Number Of Inserts Used</t>
  </si>
  <si>
    <t>Insert Cost</t>
  </si>
  <si>
    <t>Depth Of Cut</t>
  </si>
  <si>
    <t>Number Of Cutting Edges Used Per Insert</t>
  </si>
  <si>
    <t>OP-05T308-H</t>
  </si>
  <si>
    <t>cost of inserts</t>
  </si>
  <si>
    <t># inches drilled</t>
  </si>
  <si>
    <t>minutes drilled</t>
  </si>
  <si>
    <t>rpm / sfm calcs</t>
  </si>
  <si>
    <t>ipm calc</t>
  </si>
  <si>
    <t>cycle time</t>
  </si>
  <si>
    <t>process / hole</t>
  </si>
  <si>
    <t>tooling / hole</t>
  </si>
  <si>
    <t>cost / hole</t>
  </si>
  <si>
    <t>Competitive Tool Cost</t>
  </si>
  <si>
    <t>AMEC Body Life (# Insert Changes)</t>
  </si>
  <si>
    <t>Total Tool Life (# Of Holes With Insert)</t>
  </si>
  <si>
    <t># holes</t>
  </si>
  <si>
    <t>Tool Insert Change (Minutes)</t>
  </si>
  <si>
    <t>Tool Change Time (Seconds)</t>
  </si>
  <si>
    <t>Opening Drill Insert Life (# of Holes Per Cutting Edge)</t>
  </si>
  <si>
    <t>Revolution Drill Insert Life (# of Holes Per Cutting Edge)</t>
  </si>
  <si>
    <t>Competitive Body Item Number</t>
  </si>
  <si>
    <t>Competitive Body Cost</t>
  </si>
  <si>
    <t>Competitive Body Life (# Insert Changes)</t>
  </si>
  <si>
    <t>Total Inches Drilled With Insert</t>
  </si>
  <si>
    <t>Total Minutes Drilled With Insert</t>
  </si>
  <si>
    <t>OP-05T308-T</t>
  </si>
  <si>
    <t>OP-05T308-1T</t>
  </si>
  <si>
    <t>OP-05T308-1H</t>
  </si>
  <si>
    <t>OP-05T308-P</t>
  </si>
  <si>
    <t>OP-05T308-1P</t>
  </si>
  <si>
    <t>OP-05T308-A *</t>
  </si>
  <si>
    <t>OP-05T308-1A*</t>
  </si>
  <si>
    <t>OP-05T308-N*</t>
  </si>
  <si>
    <t>OP-05T308-1N*</t>
  </si>
  <si>
    <t>Is The Application Drilling Or Boring?</t>
  </si>
  <si>
    <t>Depth Of Cut Per Boring Pass</t>
  </si>
  <si>
    <t>Boring Cycle Time</t>
  </si>
  <si>
    <t>mean diameter</t>
  </si>
  <si>
    <t>If Boring Application Please Enter # Of Passes</t>
  </si>
  <si>
    <t xml:space="preserve">Competitive Insert Item Number </t>
  </si>
  <si>
    <t>Competitive Insert Life (# of Holes Per Cutting Edge)</t>
  </si>
  <si>
    <t>RPM</t>
  </si>
  <si>
    <t>rev. 6 4/10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</si>
</sst>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$&quot;#,##0.0000"/>
    <numFmt numFmtId="168" formatCode="&quot;$&quot;#,##0.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/dd/yy"/>
    <numFmt numFmtId="174" formatCode="0.0"/>
    <numFmt numFmtId="175" formatCode="00000"/>
    <numFmt numFmtId="176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Arial"/>
      <family val="2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indent="5"/>
      <protection/>
    </xf>
    <xf numFmtId="0" fontId="3" fillId="33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hidden="1"/>
    </xf>
    <xf numFmtId="168" fontId="0" fillId="0" borderId="0" xfId="0" applyNumberFormat="1" applyFill="1" applyBorder="1" applyAlignment="1" applyProtection="1">
      <alignment/>
      <protection/>
    </xf>
    <xf numFmtId="1" fontId="0" fillId="34" borderId="10" xfId="0" applyNumberFormat="1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indent="1"/>
      <protection locked="0"/>
    </xf>
    <xf numFmtId="164" fontId="0" fillId="0" borderId="10" xfId="0" applyNumberFormat="1" applyFont="1" applyBorder="1" applyAlignment="1" applyProtection="1">
      <alignment horizontal="left" indent="1"/>
      <protection locked="0"/>
    </xf>
    <xf numFmtId="2" fontId="0" fillId="0" borderId="10" xfId="0" applyNumberFormat="1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6" fillId="35" borderId="0" xfId="0" applyFont="1" applyFill="1" applyAlignment="1" applyProtection="1">
      <alignment horizontal="left" indent="1"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horizontal="left" indent="1"/>
      <protection/>
    </xf>
    <xf numFmtId="0" fontId="0" fillId="35" borderId="0" xfId="0" applyFill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16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indent="1"/>
      <protection/>
    </xf>
    <xf numFmtId="2" fontId="0" fillId="0" borderId="0" xfId="0" applyNumberFormat="1" applyFill="1" applyBorder="1" applyAlignment="1" applyProtection="1">
      <alignment/>
      <protection/>
    </xf>
    <xf numFmtId="168" fontId="0" fillId="35" borderId="0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 indent="1"/>
      <protection/>
    </xf>
    <xf numFmtId="164" fontId="0" fillId="0" borderId="0" xfId="0" applyNumberFormat="1" applyFill="1" applyBorder="1" applyAlignment="1" applyProtection="1">
      <alignment horizontal="left" indent="1"/>
      <protection/>
    </xf>
    <xf numFmtId="164" fontId="0" fillId="35" borderId="0" xfId="0" applyNumberFormat="1" applyFill="1" applyBorder="1" applyAlignment="1" applyProtection="1">
      <alignment horizontal="left" indent="1"/>
      <protection/>
    </xf>
    <xf numFmtId="164" fontId="0" fillId="0" borderId="0" xfId="0" applyNumberFormat="1" applyBorder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2" fontId="0" fillId="34" borderId="10" xfId="0" applyNumberFormat="1" applyFont="1" applyFill="1" applyBorder="1" applyAlignment="1" applyProtection="1">
      <alignment horizontal="left" indent="1"/>
      <protection/>
    </xf>
    <xf numFmtId="1" fontId="0" fillId="0" borderId="10" xfId="0" applyNumberFormat="1" applyFont="1" applyBorder="1" applyAlignment="1" applyProtection="1">
      <alignment horizontal="left" indent="1"/>
      <protection locked="0"/>
    </xf>
    <xf numFmtId="164" fontId="0" fillId="34" borderId="10" xfId="0" applyNumberFormat="1" applyFont="1" applyFill="1" applyBorder="1" applyAlignment="1" applyProtection="1">
      <alignment horizontal="left" indent="1"/>
      <protection/>
    </xf>
    <xf numFmtId="168" fontId="0" fillId="35" borderId="0" xfId="0" applyNumberFormat="1" applyFill="1" applyBorder="1" applyAlignment="1" applyProtection="1">
      <alignment horizontal="left" indent="1"/>
      <protection/>
    </xf>
    <xf numFmtId="168" fontId="0" fillId="0" borderId="0" xfId="0" applyNumberFormat="1" applyFill="1" applyBorder="1" applyAlignment="1" applyProtection="1">
      <alignment horizontal="left" indent="1"/>
      <protection/>
    </xf>
    <xf numFmtId="0" fontId="0" fillId="0" borderId="10" xfId="0" applyBorder="1" applyAlignment="1" applyProtection="1">
      <alignment horizontal="left" indent="1"/>
      <protection locked="0"/>
    </xf>
    <xf numFmtId="168" fontId="0" fillId="34" borderId="10" xfId="0" applyNumberFormat="1" applyFill="1" applyBorder="1" applyAlignment="1" applyProtection="1">
      <alignment horizontal="left" indent="1"/>
      <protection/>
    </xf>
    <xf numFmtId="164" fontId="0" fillId="34" borderId="10" xfId="0" applyNumberFormat="1" applyFill="1" applyBorder="1" applyAlignment="1" applyProtection="1">
      <alignment horizontal="left" indent="1"/>
      <protection/>
    </xf>
    <xf numFmtId="10" fontId="0" fillId="34" borderId="10" xfId="0" applyNumberFormat="1" applyFill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right" indent="5"/>
      <protection/>
    </xf>
    <xf numFmtId="2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4" fontId="0" fillId="0" borderId="10" xfId="0" applyNumberFormat="1" applyBorder="1" applyAlignment="1" applyProtection="1">
      <alignment horizontal="left" indent="1"/>
      <protection locked="0"/>
    </xf>
    <xf numFmtId="166" fontId="0" fillId="0" borderId="10" xfId="0" applyNumberFormat="1" applyFont="1" applyBorder="1" applyAlignment="1" applyProtection="1">
      <alignment horizontal="left" indent="1"/>
      <protection locked="0"/>
    </xf>
    <xf numFmtId="166" fontId="0" fillId="34" borderId="10" xfId="0" applyNumberFormat="1" applyFont="1" applyFill="1" applyBorder="1" applyAlignment="1" applyProtection="1">
      <alignment horizontal="left" indent="1"/>
      <protection/>
    </xf>
    <xf numFmtId="1" fontId="0" fillId="0" borderId="11" xfId="0" applyNumberFormat="1" applyFont="1" applyBorder="1" applyAlignment="1" applyProtection="1">
      <alignment horizontal="left" indent="1"/>
      <protection locked="0"/>
    </xf>
    <xf numFmtId="1" fontId="0" fillId="0" borderId="10" xfId="0" applyNumberFormat="1" applyBorder="1" applyAlignment="1" applyProtection="1">
      <alignment horizontal="left" indent="1"/>
      <protection locked="0"/>
    </xf>
    <xf numFmtId="166" fontId="0" fillId="0" borderId="10" xfId="0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18</xdr:col>
      <xdr:colOff>47625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021" t="37779" r="5264"/>
        <a:stretch>
          <a:fillRect/>
        </a:stretch>
      </xdr:blipFill>
      <xdr:spPr>
        <a:xfrm>
          <a:off x="0" y="76200"/>
          <a:ext cx="13696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showGridLines="0" tabSelected="1" zoomScale="85" zoomScaleNormal="85" zoomScalePageLayoutView="0" workbookViewId="0" topLeftCell="A1">
      <selection activeCell="K14" sqref="K14"/>
    </sheetView>
  </sheetViews>
  <sheetFormatPr defaultColWidth="14.57421875" defaultRowHeight="12.75"/>
  <cols>
    <col min="1" max="1" width="55.421875" style="10" bestFit="1" customWidth="1"/>
    <col min="2" max="2" width="5.7109375" style="10" hidden="1" customWidth="1"/>
    <col min="3" max="3" width="14.421875" style="13" customWidth="1"/>
    <col min="4" max="4" width="29.140625" style="10" hidden="1" customWidth="1"/>
    <col min="5" max="5" width="14.421875" style="10" hidden="1" customWidth="1"/>
    <col min="6" max="6" width="53.28125" style="10" bestFit="1" customWidth="1"/>
    <col min="7" max="7" width="14.421875" style="10" hidden="1" customWidth="1"/>
    <col min="8" max="8" width="14.421875" style="13" customWidth="1"/>
    <col min="9" max="10" width="14.421875" style="10" hidden="1" customWidth="1"/>
    <col min="11" max="11" width="52.7109375" style="10" bestFit="1" customWidth="1"/>
    <col min="12" max="12" width="14.421875" style="10" hidden="1" customWidth="1"/>
    <col min="13" max="13" width="14.421875" style="13" customWidth="1"/>
    <col min="14" max="17" width="14.421875" style="10" hidden="1" customWidth="1"/>
    <col min="18" max="18" width="0" style="10" hidden="1" customWidth="1"/>
    <col min="19" max="16384" width="14.421875" style="10" customWidth="1"/>
  </cols>
  <sheetData>
    <row r="1" spans="1:13" ht="99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ht="12.75"/>
    <row r="3" ht="12.75"/>
    <row r="4" spans="1:13" ht="15.75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12.75">
      <c r="A5" s="11"/>
    </row>
    <row r="6" ht="12.75"/>
    <row r="7" spans="1:10" ht="12.75">
      <c r="A7" s="12" t="s">
        <v>3</v>
      </c>
      <c r="C7" s="49"/>
      <c r="E7" s="12"/>
      <c r="I7" s="13"/>
      <c r="J7" s="13"/>
    </row>
    <row r="8" spans="1:10" ht="12.75">
      <c r="A8" s="12"/>
      <c r="C8" s="30"/>
      <c r="E8" s="12"/>
      <c r="I8" s="13"/>
      <c r="J8" s="13"/>
    </row>
    <row r="9" spans="1:13" ht="18">
      <c r="A9" s="14" t="s">
        <v>25</v>
      </c>
      <c r="B9" s="15"/>
      <c r="C9" s="31"/>
      <c r="D9" s="15"/>
      <c r="E9" s="16"/>
      <c r="F9" s="15"/>
      <c r="G9" s="15"/>
      <c r="H9" s="17"/>
      <c r="I9" s="17"/>
      <c r="J9" s="17"/>
      <c r="K9" s="15"/>
      <c r="L9" s="15"/>
      <c r="M9" s="15"/>
    </row>
    <row r="10" spans="1:12" ht="12.75">
      <c r="A10" s="18"/>
      <c r="B10" s="19"/>
      <c r="C10" s="32"/>
      <c r="D10" s="19"/>
      <c r="E10" s="18"/>
      <c r="G10" s="20"/>
      <c r="H10" s="43"/>
      <c r="I10" s="18"/>
      <c r="J10" s="18"/>
      <c r="L10" s="20"/>
    </row>
    <row r="11" spans="1:17" ht="12.75">
      <c r="A11" s="18" t="s">
        <v>30</v>
      </c>
      <c r="C11" s="7"/>
      <c r="F11" s="18" t="s">
        <v>31</v>
      </c>
      <c r="H11" s="7"/>
      <c r="K11" s="6"/>
      <c r="L11" s="6"/>
      <c r="Q11" s="10" t="s">
        <v>59</v>
      </c>
    </row>
    <row r="12" spans="1:17" ht="12.75">
      <c r="A12" s="18"/>
      <c r="C12" s="21"/>
      <c r="F12" s="18"/>
      <c r="H12" s="21"/>
      <c r="K12" s="6"/>
      <c r="L12" s="6"/>
      <c r="Q12" s="10" t="s">
        <v>60</v>
      </c>
    </row>
    <row r="13" spans="1:17" ht="12" customHeight="1">
      <c r="A13" s="18" t="s">
        <v>33</v>
      </c>
      <c r="C13" s="8"/>
      <c r="F13" s="18" t="s">
        <v>33</v>
      </c>
      <c r="H13" s="8"/>
      <c r="K13" s="6"/>
      <c r="L13" s="6"/>
      <c r="Q13" s="10" t="s">
        <v>36</v>
      </c>
    </row>
    <row r="14" spans="1:17" ht="12.75">
      <c r="A14" s="18" t="s">
        <v>32</v>
      </c>
      <c r="C14" s="35"/>
      <c r="D14" s="22">
        <f>C14*C13</f>
        <v>0</v>
      </c>
      <c r="E14" s="22" t="s">
        <v>37</v>
      </c>
      <c r="F14" s="18" t="s">
        <v>32</v>
      </c>
      <c r="H14" s="35"/>
      <c r="I14" s="22">
        <f>H14*H13</f>
        <v>0</v>
      </c>
      <c r="J14" s="22" t="s">
        <v>37</v>
      </c>
      <c r="K14" s="6"/>
      <c r="L14" s="6"/>
      <c r="Q14" s="10" t="s">
        <v>61</v>
      </c>
    </row>
    <row r="15" spans="1:17" ht="12.75">
      <c r="A15" s="18" t="s">
        <v>35</v>
      </c>
      <c r="C15" s="7"/>
      <c r="F15" s="18" t="s">
        <v>35</v>
      </c>
      <c r="H15" s="7"/>
      <c r="K15" s="3"/>
      <c r="L15" s="6"/>
      <c r="Q15" s="10" t="s">
        <v>62</v>
      </c>
    </row>
    <row r="16" spans="1:17" ht="25.5">
      <c r="A16" s="29" t="s">
        <v>53</v>
      </c>
      <c r="C16" s="35"/>
      <c r="F16" s="29" t="s">
        <v>52</v>
      </c>
      <c r="H16" s="35"/>
      <c r="K16" s="6"/>
      <c r="L16" s="6"/>
      <c r="Q16" s="10" t="s">
        <v>63</v>
      </c>
    </row>
    <row r="17" spans="3:17" ht="12.75">
      <c r="C17" s="33"/>
      <c r="H17" s="33"/>
      <c r="K17" s="3"/>
      <c r="L17" s="6"/>
      <c r="Q17" s="10" t="s">
        <v>64</v>
      </c>
    </row>
    <row r="18" spans="3:17" ht="12.75">
      <c r="C18" s="33"/>
      <c r="H18" s="33"/>
      <c r="K18" s="3"/>
      <c r="L18" s="6"/>
      <c r="Q18" s="10" t="s">
        <v>65</v>
      </c>
    </row>
    <row r="19" spans="1:17" ht="12.75">
      <c r="A19" s="18" t="s">
        <v>34</v>
      </c>
      <c r="C19" s="50"/>
      <c r="F19" s="18" t="s">
        <v>34</v>
      </c>
      <c r="H19" s="50"/>
      <c r="K19" s="6"/>
      <c r="L19" s="6"/>
      <c r="Q19" s="10" t="s">
        <v>66</v>
      </c>
    </row>
    <row r="20" spans="1:17" ht="12.75">
      <c r="A20" s="23" t="s">
        <v>48</v>
      </c>
      <c r="C20" s="5">
        <f>D20</f>
        <v>0</v>
      </c>
      <c r="D20" s="10">
        <f>C15*C16</f>
        <v>0</v>
      </c>
      <c r="E20" s="10" t="s">
        <v>49</v>
      </c>
      <c r="F20" s="23" t="s">
        <v>48</v>
      </c>
      <c r="H20" s="5">
        <f>I20</f>
        <v>0</v>
      </c>
      <c r="I20" s="10">
        <f>H15*H16</f>
        <v>0</v>
      </c>
      <c r="J20" s="10" t="s">
        <v>49</v>
      </c>
      <c r="K20" s="3"/>
      <c r="L20" s="3"/>
      <c r="Q20" s="10" t="s">
        <v>67</v>
      </c>
    </row>
    <row r="21" spans="1:13" ht="12.75">
      <c r="A21" s="18" t="s">
        <v>57</v>
      </c>
      <c r="C21" s="51">
        <f>D21</f>
        <v>0</v>
      </c>
      <c r="D21" s="10">
        <f>(D20*C19)</f>
        <v>0</v>
      </c>
      <c r="E21" s="10" t="s">
        <v>38</v>
      </c>
      <c r="F21" s="18" t="s">
        <v>57</v>
      </c>
      <c r="H21" s="51">
        <f>I21</f>
        <v>0</v>
      </c>
      <c r="I21" s="10">
        <f>(I20*H19)</f>
        <v>0</v>
      </c>
      <c r="J21" s="10" t="s">
        <v>38</v>
      </c>
      <c r="K21" s="3"/>
      <c r="L21" s="6"/>
      <c r="M21" s="45"/>
    </row>
    <row r="22" spans="1:13" ht="12.75">
      <c r="A22" s="18" t="s">
        <v>58</v>
      </c>
      <c r="C22" s="34">
        <f>D22</f>
        <v>0</v>
      </c>
      <c r="D22" s="24">
        <f>(C34*C21)/60</f>
        <v>0</v>
      </c>
      <c r="E22" s="10" t="s">
        <v>39</v>
      </c>
      <c r="F22" s="18" t="s">
        <v>58</v>
      </c>
      <c r="H22" s="34">
        <f>I22</f>
        <v>0</v>
      </c>
      <c r="I22" s="24">
        <f>(H34*H16)/60</f>
        <v>0</v>
      </c>
      <c r="J22" s="10" t="s">
        <v>39</v>
      </c>
      <c r="K22" s="6"/>
      <c r="L22" s="6"/>
      <c r="M22" s="45"/>
    </row>
    <row r="23" spans="1:12" ht="12.75">
      <c r="A23" s="18" t="s">
        <v>50</v>
      </c>
      <c r="C23" s="9"/>
      <c r="D23" s="25"/>
      <c r="F23" s="18" t="s">
        <v>50</v>
      </c>
      <c r="H23" s="9"/>
      <c r="I23" s="25"/>
      <c r="K23" s="6"/>
      <c r="L23" s="6"/>
    </row>
    <row r="24" spans="1:12" ht="12.75">
      <c r="A24" s="18" t="s">
        <v>27</v>
      </c>
      <c r="C24" s="7"/>
      <c r="F24" s="18" t="s">
        <v>27</v>
      </c>
      <c r="H24" s="7"/>
      <c r="K24" s="6"/>
      <c r="L24" s="6"/>
    </row>
    <row r="25" spans="1:12" ht="12.75">
      <c r="A25" s="18" t="s">
        <v>28</v>
      </c>
      <c r="C25" s="8"/>
      <c r="F25" s="18" t="s">
        <v>28</v>
      </c>
      <c r="H25" s="8"/>
      <c r="K25" s="6"/>
      <c r="L25" s="6"/>
    </row>
    <row r="26" spans="1:12" ht="12.75">
      <c r="A26" s="23" t="s">
        <v>47</v>
      </c>
      <c r="C26" s="35"/>
      <c r="F26" s="23" t="s">
        <v>47</v>
      </c>
      <c r="H26" s="35"/>
      <c r="K26" s="6"/>
      <c r="L26" s="6"/>
    </row>
    <row r="27" spans="1:12" ht="12.75">
      <c r="A27" s="18" t="s">
        <v>0</v>
      </c>
      <c r="C27" s="50"/>
      <c r="F27" s="18" t="s">
        <v>0</v>
      </c>
      <c r="H27" s="50"/>
      <c r="K27" s="6"/>
      <c r="L27" s="6"/>
    </row>
    <row r="28" spans="1:12" ht="12.75">
      <c r="A28" s="2" t="s">
        <v>10</v>
      </c>
      <c r="B28" s="26" t="s">
        <v>10</v>
      </c>
      <c r="C28" s="9"/>
      <c r="F28" s="2" t="s">
        <v>10</v>
      </c>
      <c r="G28" s="26" t="s">
        <v>10</v>
      </c>
      <c r="H28" s="9"/>
      <c r="K28" s="6"/>
      <c r="L28" s="6"/>
    </row>
    <row r="29" spans="1:12" ht="12.75">
      <c r="A29" s="26" t="str">
        <f>IF(A28="SFM","RPM","SFM")</f>
        <v>RPM</v>
      </c>
      <c r="B29" s="26"/>
      <c r="C29" s="34">
        <f>D29</f>
        <v>0</v>
      </c>
      <c r="D29" s="10">
        <f>IF(C28=0,0,IF(A28="SFM",(C28*12)/(PI()*C27),(C28*PI()*C27)/12))</f>
        <v>0</v>
      </c>
      <c r="E29" s="10" t="s">
        <v>40</v>
      </c>
      <c r="F29" s="26" t="str">
        <f>IF(F28="SFM","RPM","SFM")</f>
        <v>RPM</v>
      </c>
      <c r="G29" s="26"/>
      <c r="H29" s="34">
        <f>I29</f>
        <v>0</v>
      </c>
      <c r="I29" s="10">
        <f>IF(H28=0,0,IF(F28="SFM",(H28*12)/(PI()*H27),(H28*PI()*H27)/12))</f>
        <v>0</v>
      </c>
      <c r="J29" s="10" t="s">
        <v>40</v>
      </c>
      <c r="K29" s="6"/>
      <c r="L29" s="6"/>
    </row>
    <row r="30" spans="1:12" ht="12.75">
      <c r="A30" s="18" t="s">
        <v>1</v>
      </c>
      <c r="B30" s="18"/>
      <c r="C30" s="54"/>
      <c r="F30" s="18" t="s">
        <v>1</v>
      </c>
      <c r="G30" s="18"/>
      <c r="H30" s="54"/>
      <c r="K30" s="6"/>
      <c r="L30" s="6"/>
    </row>
    <row r="31" spans="1:12" ht="12.75">
      <c r="A31" s="18" t="s">
        <v>2</v>
      </c>
      <c r="B31" s="18"/>
      <c r="C31" s="34">
        <f>D31</f>
        <v>0</v>
      </c>
      <c r="D31" s="10">
        <f>IF(A28="RPM",(C28*C30),(C29*C30))</f>
        <v>0</v>
      </c>
      <c r="E31" s="10" t="s">
        <v>41</v>
      </c>
      <c r="F31" s="18" t="s">
        <v>2</v>
      </c>
      <c r="G31" s="18"/>
      <c r="H31" s="34">
        <f>I31</f>
        <v>0</v>
      </c>
      <c r="I31" s="10">
        <f>IF(F28="RPM",(H28*H30),(H29*H30))</f>
        <v>0</v>
      </c>
      <c r="J31" s="10" t="s">
        <v>41</v>
      </c>
      <c r="K31" s="6"/>
      <c r="L31" s="6"/>
    </row>
    <row r="32" spans="1:12" ht="12.75">
      <c r="A32" s="18" t="s">
        <v>51</v>
      </c>
      <c r="B32" s="18"/>
      <c r="C32" s="9"/>
      <c r="F32" s="18" t="s">
        <v>51</v>
      </c>
      <c r="G32" s="18"/>
      <c r="H32" s="9"/>
      <c r="K32" s="6"/>
      <c r="L32" s="6"/>
    </row>
    <row r="33" spans="3:12" ht="12.75">
      <c r="C33" s="33"/>
      <c r="H33" s="33"/>
      <c r="K33" s="6"/>
      <c r="L33" s="6"/>
    </row>
    <row r="34" spans="1:12" ht="12.75">
      <c r="A34" s="18" t="s">
        <v>11</v>
      </c>
      <c r="B34" s="18"/>
      <c r="C34" s="34">
        <f>D34</f>
        <v>0</v>
      </c>
      <c r="D34" s="24">
        <f>IF(C31=0,0,((C19/C31)*60))+(C32)</f>
        <v>0</v>
      </c>
      <c r="E34" s="10" t="s">
        <v>42</v>
      </c>
      <c r="F34" s="18" t="s">
        <v>11</v>
      </c>
      <c r="G34" s="18"/>
      <c r="H34" s="34">
        <f>I34</f>
        <v>0</v>
      </c>
      <c r="I34" s="24">
        <f>IF(H31=0,0,((H19/H31)*60))+(H32)</f>
        <v>0</v>
      </c>
      <c r="J34" s="10" t="s">
        <v>42</v>
      </c>
      <c r="K34" s="6"/>
      <c r="L34" s="6"/>
    </row>
    <row r="35" spans="1:12" ht="12.75">
      <c r="A35" s="18" t="s">
        <v>15</v>
      </c>
      <c r="B35" s="18"/>
      <c r="C35" s="36">
        <f>D35</f>
        <v>0</v>
      </c>
      <c r="D35" s="22">
        <f>IF(C34=0,0,((C34/60)*($C$7/60)+((C23*(1+C15)/($C$7/60)/C20))))</f>
        <v>0</v>
      </c>
      <c r="E35" s="10" t="s">
        <v>43</v>
      </c>
      <c r="F35" s="18" t="s">
        <v>15</v>
      </c>
      <c r="G35" s="18"/>
      <c r="H35" s="36">
        <f>I35</f>
        <v>0</v>
      </c>
      <c r="I35" s="22">
        <f>IF(H34=0,0,((H34/60)*($C$7/60)+((H23*(1+H15)/($C$7/60)/H20))))</f>
        <v>0</v>
      </c>
      <c r="J35" s="10" t="s">
        <v>43</v>
      </c>
      <c r="K35" s="6"/>
      <c r="L35" s="6"/>
    </row>
    <row r="36" spans="1:12" ht="12.75">
      <c r="A36" s="18" t="s">
        <v>16</v>
      </c>
      <c r="B36" s="18"/>
      <c r="C36" s="36">
        <f>D36</f>
        <v>0</v>
      </c>
      <c r="D36" s="22">
        <f>IF(C13=0,0,(SUM(C25/C26,(D14)))/D20)</f>
        <v>0</v>
      </c>
      <c r="E36" s="10" t="s">
        <v>44</v>
      </c>
      <c r="F36" s="18" t="s">
        <v>16</v>
      </c>
      <c r="G36" s="18"/>
      <c r="H36" s="36">
        <f>I36</f>
        <v>0</v>
      </c>
      <c r="I36" s="22">
        <f>IF(H13=0,0,(SUM(H25/H26,(I14)))/I20)</f>
        <v>0</v>
      </c>
      <c r="J36" s="10" t="s">
        <v>44</v>
      </c>
      <c r="K36" s="6"/>
      <c r="L36" s="6"/>
    </row>
    <row r="37" spans="1:12" ht="12.75">
      <c r="A37" s="18" t="s">
        <v>17</v>
      </c>
      <c r="B37" s="18"/>
      <c r="C37" s="36">
        <f>D37</f>
        <v>0</v>
      </c>
      <c r="D37" s="22">
        <f>D35+D36</f>
        <v>0</v>
      </c>
      <c r="E37" s="10" t="s">
        <v>45</v>
      </c>
      <c r="F37" s="18" t="s">
        <v>17</v>
      </c>
      <c r="G37" s="18"/>
      <c r="H37" s="36">
        <f>I37</f>
        <v>0</v>
      </c>
      <c r="I37" s="22">
        <f>I35+I36</f>
        <v>0</v>
      </c>
      <c r="J37" s="10" t="s">
        <v>45</v>
      </c>
      <c r="K37" s="6"/>
      <c r="L37" s="6"/>
    </row>
    <row r="38" spans="4:12" ht="12.75">
      <c r="D38" s="19"/>
      <c r="E38" s="18"/>
      <c r="G38" s="4"/>
      <c r="H38" s="44"/>
      <c r="I38" s="23"/>
      <c r="J38" s="27"/>
      <c r="K38" s="6"/>
      <c r="L38" s="6"/>
    </row>
    <row r="39" spans="1:24" ht="18">
      <c r="A39" s="14" t="s">
        <v>26</v>
      </c>
      <c r="B39" s="15"/>
      <c r="C39" s="37"/>
      <c r="D39" s="15"/>
      <c r="E39" s="16"/>
      <c r="F39" s="15"/>
      <c r="G39" s="28"/>
      <c r="H39" s="17"/>
      <c r="I39" s="16"/>
      <c r="J39" s="16"/>
      <c r="K39" s="15"/>
      <c r="L39" s="28"/>
      <c r="M39" s="15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2.75">
      <c r="A40" s="13"/>
      <c r="E40" s="13"/>
      <c r="I40" s="13"/>
      <c r="J40" s="13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2.75">
      <c r="A41" s="18" t="s">
        <v>73</v>
      </c>
      <c r="C41" s="7"/>
      <c r="F41" s="18" t="s">
        <v>73</v>
      </c>
      <c r="H41" s="7"/>
      <c r="K41" s="18" t="s">
        <v>73</v>
      </c>
      <c r="M41" s="7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2.75">
      <c r="A42" s="18"/>
      <c r="C42" s="21"/>
      <c r="F42" s="18"/>
      <c r="H42" s="21"/>
      <c r="K42" s="18"/>
      <c r="M42" s="21"/>
      <c r="N42" s="22">
        <f>M44*M43</f>
        <v>0</v>
      </c>
      <c r="O42" s="22" t="s">
        <v>37</v>
      </c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2.75">
      <c r="A43" s="18" t="s">
        <v>33</v>
      </c>
      <c r="C43" s="8"/>
      <c r="F43" s="18" t="s">
        <v>33</v>
      </c>
      <c r="H43" s="8"/>
      <c r="K43" s="18" t="s">
        <v>33</v>
      </c>
      <c r="M43" s="8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2.75">
      <c r="A44" s="18" t="s">
        <v>32</v>
      </c>
      <c r="C44" s="35"/>
      <c r="D44" s="22">
        <f>C44*C43</f>
        <v>0</v>
      </c>
      <c r="E44" s="22" t="s">
        <v>37</v>
      </c>
      <c r="F44" s="18" t="s">
        <v>32</v>
      </c>
      <c r="H44" s="35"/>
      <c r="I44" s="22">
        <f>H44*H43</f>
        <v>0</v>
      </c>
      <c r="J44" s="22" t="s">
        <v>37</v>
      </c>
      <c r="K44" s="18" t="s">
        <v>32</v>
      </c>
      <c r="M44" s="35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2.75">
      <c r="A45" s="18" t="s">
        <v>35</v>
      </c>
      <c r="C45" s="35"/>
      <c r="F45" s="18" t="s">
        <v>35</v>
      </c>
      <c r="H45" s="35"/>
      <c r="K45" s="18" t="s">
        <v>35</v>
      </c>
      <c r="M45" s="35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25.5">
      <c r="A46" s="29" t="s">
        <v>74</v>
      </c>
      <c r="C46" s="52"/>
      <c r="F46" s="29" t="s">
        <v>74</v>
      </c>
      <c r="H46" s="52"/>
      <c r="K46" s="29" t="s">
        <v>74</v>
      </c>
      <c r="M46" s="52"/>
      <c r="N46" s="10">
        <f>IF(M59=0,0,((M51/N47*3.82/((M59+(M59-(M48*M49))/2)*M62))*60*M48))</f>
        <v>0</v>
      </c>
      <c r="O46" s="10" t="s">
        <v>70</v>
      </c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2.75">
      <c r="A47" s="23" t="s">
        <v>68</v>
      </c>
      <c r="C47" s="7"/>
      <c r="F47" s="23" t="s">
        <v>68</v>
      </c>
      <c r="H47" s="7"/>
      <c r="K47" s="23" t="s">
        <v>68</v>
      </c>
      <c r="M47" s="7"/>
      <c r="N47" s="47">
        <f>IF(K60="SFM",M60,M61)</f>
        <v>0</v>
      </c>
      <c r="O47" s="10" t="s">
        <v>10</v>
      </c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2.75">
      <c r="A48" s="23" t="s">
        <v>72</v>
      </c>
      <c r="C48" s="35"/>
      <c r="D48" s="10">
        <f>IF(C59=0,0,((C51/D49*3.82/((C59+(C59-(C48*C49))/2)*C62))*60*C48))</f>
        <v>0</v>
      </c>
      <c r="E48" s="10" t="s">
        <v>70</v>
      </c>
      <c r="F48" s="23" t="s">
        <v>72</v>
      </c>
      <c r="H48" s="35"/>
      <c r="I48" s="10">
        <f>IF(H59=0,0,((H51/I49*3.82/((H59+(H59-(H48*H49))/2)*H62))*60*H48))</f>
        <v>0</v>
      </c>
      <c r="J48" s="10" t="s">
        <v>70</v>
      </c>
      <c r="K48" s="23" t="s">
        <v>72</v>
      </c>
      <c r="M48" s="35"/>
      <c r="N48" s="10">
        <f>((M59+(M59-(M48*M49)))/2)</f>
        <v>0</v>
      </c>
      <c r="O48" s="10" t="s">
        <v>71</v>
      </c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2.75">
      <c r="A49" s="23" t="s">
        <v>69</v>
      </c>
      <c r="C49" s="50"/>
      <c r="D49" s="47">
        <f>IF(A60="SFM",C60,C61)</f>
        <v>0</v>
      </c>
      <c r="E49" s="10" t="s">
        <v>10</v>
      </c>
      <c r="F49" s="23" t="s">
        <v>69</v>
      </c>
      <c r="H49" s="50"/>
      <c r="I49" s="47">
        <f>IF(F60="SFM",H60,H61)</f>
        <v>0</v>
      </c>
      <c r="J49" s="10" t="s">
        <v>10</v>
      </c>
      <c r="K49" s="23" t="s">
        <v>69</v>
      </c>
      <c r="M49" s="50"/>
      <c r="P49" s="19"/>
      <c r="Q49" s="19"/>
      <c r="R49" s="19"/>
      <c r="S49" s="19"/>
      <c r="T49" s="19"/>
      <c r="U49" s="19"/>
      <c r="V49" s="19"/>
      <c r="W49" s="19"/>
      <c r="X49" s="19"/>
    </row>
    <row r="50" spans="3:24" ht="12.75">
      <c r="C50" s="33"/>
      <c r="D50" s="10">
        <f>((C59+(C59-(C48*C49)))/2)</f>
        <v>0</v>
      </c>
      <c r="E50" s="10" t="s">
        <v>71</v>
      </c>
      <c r="H50" s="33"/>
      <c r="I50" s="10">
        <f>((H59+(H59-(H48*H49)))/2)</f>
        <v>0</v>
      </c>
      <c r="J50" s="10" t="s">
        <v>71</v>
      </c>
      <c r="M50" s="33"/>
      <c r="N50" s="10">
        <f>M45*M46</f>
        <v>0</v>
      </c>
      <c r="O50" s="10" t="s">
        <v>49</v>
      </c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2.75">
      <c r="A51" s="18" t="s">
        <v>34</v>
      </c>
      <c r="C51" s="50"/>
      <c r="F51" s="18" t="s">
        <v>34</v>
      </c>
      <c r="H51" s="50"/>
      <c r="K51" s="18" t="s">
        <v>34</v>
      </c>
      <c r="M51" s="50"/>
      <c r="N51" s="10">
        <f>(N50*M51)</f>
        <v>0</v>
      </c>
      <c r="O51" s="10" t="s">
        <v>38</v>
      </c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2.75">
      <c r="A52" s="23" t="s">
        <v>48</v>
      </c>
      <c r="C52" s="5">
        <f>D52</f>
        <v>0</v>
      </c>
      <c r="D52" s="10">
        <f>C45*C46</f>
        <v>0</v>
      </c>
      <c r="E52" s="10" t="s">
        <v>49</v>
      </c>
      <c r="F52" s="23" t="s">
        <v>48</v>
      </c>
      <c r="H52" s="5">
        <f>I52</f>
        <v>0</v>
      </c>
      <c r="I52" s="10">
        <f>H45*H46</f>
        <v>0</v>
      </c>
      <c r="J52" s="10" t="s">
        <v>49</v>
      </c>
      <c r="K52" s="23" t="s">
        <v>48</v>
      </c>
      <c r="M52" s="5">
        <f>N50</f>
        <v>0</v>
      </c>
      <c r="N52" s="24">
        <f>(M66*M46)/60</f>
        <v>0</v>
      </c>
      <c r="O52" s="10" t="s">
        <v>39</v>
      </c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2.75">
      <c r="A53" s="18" t="s">
        <v>57</v>
      </c>
      <c r="C53" s="51">
        <f>D53</f>
        <v>0</v>
      </c>
      <c r="D53" s="10">
        <f>(D52*C51)</f>
        <v>0</v>
      </c>
      <c r="E53" s="10" t="s">
        <v>38</v>
      </c>
      <c r="F53" s="18" t="s">
        <v>57</v>
      </c>
      <c r="H53" s="51">
        <f>I53</f>
        <v>0</v>
      </c>
      <c r="I53" s="10">
        <f>(I52*H51)</f>
        <v>0</v>
      </c>
      <c r="J53" s="10" t="s">
        <v>38</v>
      </c>
      <c r="K53" s="18" t="s">
        <v>57</v>
      </c>
      <c r="M53" s="51">
        <f>N51</f>
        <v>0</v>
      </c>
      <c r="N53" s="25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2.75">
      <c r="A54" s="18" t="s">
        <v>18</v>
      </c>
      <c r="C54" s="5">
        <f>D54</f>
        <v>0</v>
      </c>
      <c r="D54" s="24">
        <f>(C66*C46)/60</f>
        <v>0</v>
      </c>
      <c r="E54" s="10" t="s">
        <v>39</v>
      </c>
      <c r="F54" s="18" t="s">
        <v>18</v>
      </c>
      <c r="H54" s="5">
        <f>I54</f>
        <v>0</v>
      </c>
      <c r="I54" s="24">
        <f>(H66*H46)/60</f>
        <v>0</v>
      </c>
      <c r="J54" s="10" t="s">
        <v>39</v>
      </c>
      <c r="K54" s="18" t="s">
        <v>18</v>
      </c>
      <c r="M54" s="5">
        <f>N52</f>
        <v>0</v>
      </c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2.75">
      <c r="A55" s="18" t="s">
        <v>50</v>
      </c>
      <c r="C55" s="9"/>
      <c r="D55" s="25"/>
      <c r="F55" s="18" t="s">
        <v>50</v>
      </c>
      <c r="H55" s="9"/>
      <c r="I55" s="25"/>
      <c r="K55" s="18" t="s">
        <v>50</v>
      </c>
      <c r="M55" s="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2.75">
      <c r="A56" s="18" t="s">
        <v>54</v>
      </c>
      <c r="C56" s="7"/>
      <c r="F56" s="18" t="s">
        <v>54</v>
      </c>
      <c r="H56" s="7"/>
      <c r="K56" s="18" t="s">
        <v>54</v>
      </c>
      <c r="M56" s="7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2.75">
      <c r="A57" s="18" t="s">
        <v>55</v>
      </c>
      <c r="C57" s="8"/>
      <c r="F57" s="18" t="s">
        <v>55</v>
      </c>
      <c r="H57" s="8"/>
      <c r="K57" s="18" t="s">
        <v>55</v>
      </c>
      <c r="M57" s="8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2.75">
      <c r="A58" s="23" t="s">
        <v>56</v>
      </c>
      <c r="C58" s="35"/>
      <c r="F58" s="23" t="s">
        <v>56</v>
      </c>
      <c r="H58" s="7"/>
      <c r="K58" s="23" t="s">
        <v>56</v>
      </c>
      <c r="M58" s="7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>
      <c r="A59" s="18" t="s">
        <v>0</v>
      </c>
      <c r="C59" s="50"/>
      <c r="F59" s="18" t="s">
        <v>0</v>
      </c>
      <c r="H59" s="50"/>
      <c r="K59" s="18" t="s">
        <v>0</v>
      </c>
      <c r="M59" s="50"/>
      <c r="N59" s="10">
        <f>IF(M60=0,0,IF(K60="SFM",(M60*12)/(PI()*M59),(M60*PI()*M59)/12))</f>
        <v>0</v>
      </c>
      <c r="O59" s="10" t="s">
        <v>40</v>
      </c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2.75">
      <c r="A60" s="2" t="s">
        <v>75</v>
      </c>
      <c r="B60" s="26" t="s">
        <v>10</v>
      </c>
      <c r="C60" s="9"/>
      <c r="F60" s="2" t="s">
        <v>10</v>
      </c>
      <c r="G60" s="26" t="s">
        <v>10</v>
      </c>
      <c r="H60" s="9"/>
      <c r="K60" s="2" t="s">
        <v>10</v>
      </c>
      <c r="L60" s="26" t="s">
        <v>10</v>
      </c>
      <c r="M60" s="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2.75">
      <c r="A61" s="26" t="str">
        <f>IF(A60="SFM","RPM","SFM")</f>
        <v>SFM</v>
      </c>
      <c r="B61" s="26"/>
      <c r="C61" s="34">
        <f>D61</f>
        <v>0</v>
      </c>
      <c r="D61" s="10">
        <f>IF(C60=0,0,IF(A60="SFM",(C60*12)/(PI()*C59),(C60*PI()*C59)/12))</f>
        <v>0</v>
      </c>
      <c r="E61" s="10" t="s">
        <v>40</v>
      </c>
      <c r="F61" s="26" t="str">
        <f>IF(F60="SFM","RPM","SFM")</f>
        <v>RPM</v>
      </c>
      <c r="G61" s="26"/>
      <c r="H61" s="34">
        <f>I61</f>
        <v>0</v>
      </c>
      <c r="I61" s="10">
        <f>IF(H60=0,0,IF(F60="SFM",(H60*12)/(PI()*H59),(H60*PI()*H59)/12))</f>
        <v>0</v>
      </c>
      <c r="J61" s="10" t="s">
        <v>40</v>
      </c>
      <c r="K61" s="26" t="str">
        <f>IF(K60="SFM","RPM","SFM")</f>
        <v>RPM</v>
      </c>
      <c r="L61" s="26"/>
      <c r="M61" s="34">
        <f>N59</f>
        <v>0</v>
      </c>
      <c r="N61" s="10">
        <f>IF(K60="RPM",(M60*M62),(M61*M62))</f>
        <v>0</v>
      </c>
      <c r="O61" s="10" t="s">
        <v>41</v>
      </c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2.75">
      <c r="A62" s="18" t="s">
        <v>1</v>
      </c>
      <c r="B62" s="18"/>
      <c r="C62" s="54"/>
      <c r="F62" s="18" t="s">
        <v>1</v>
      </c>
      <c r="G62" s="18"/>
      <c r="H62" s="54"/>
      <c r="K62" s="18" t="s">
        <v>1</v>
      </c>
      <c r="L62" s="18"/>
      <c r="M62" s="54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2.75">
      <c r="A63" s="18" t="s">
        <v>2</v>
      </c>
      <c r="B63" s="18"/>
      <c r="C63" s="34">
        <f>D63</f>
        <v>0</v>
      </c>
      <c r="D63" s="10">
        <f>IF(A60="RPM",(C60*C62),(C61*C62))</f>
        <v>0</v>
      </c>
      <c r="E63" s="10" t="s">
        <v>41</v>
      </c>
      <c r="F63" s="18" t="s">
        <v>2</v>
      </c>
      <c r="G63" s="18"/>
      <c r="H63" s="34">
        <f>I63</f>
        <v>0</v>
      </c>
      <c r="I63" s="10">
        <f>IF(F60="RPM",(H60*H62),(H61*H62))</f>
        <v>0</v>
      </c>
      <c r="J63" s="10" t="s">
        <v>41</v>
      </c>
      <c r="K63" s="18" t="s">
        <v>2</v>
      </c>
      <c r="L63" s="18"/>
      <c r="M63" s="34">
        <f>N61</f>
        <v>0</v>
      </c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2.75">
      <c r="A64" s="18" t="s">
        <v>51</v>
      </c>
      <c r="B64" s="18"/>
      <c r="C64" s="9"/>
      <c r="F64" s="18" t="s">
        <v>51</v>
      </c>
      <c r="G64" s="18"/>
      <c r="H64" s="9"/>
      <c r="K64" s="18" t="s">
        <v>51</v>
      </c>
      <c r="L64" s="18"/>
      <c r="M64" s="9"/>
      <c r="N64" s="24">
        <f>IF(M63=0,0,((M51/M63)*60))+(M64)</f>
        <v>0</v>
      </c>
      <c r="O64" s="10" t="s">
        <v>42</v>
      </c>
      <c r="P64" s="19"/>
      <c r="Q64" s="19"/>
      <c r="R64" s="19"/>
      <c r="S64" s="19"/>
      <c r="T64" s="19"/>
      <c r="U64" s="19"/>
      <c r="V64" s="19"/>
      <c r="W64" s="19"/>
      <c r="X64" s="19"/>
    </row>
    <row r="65" spans="3:24" ht="12.75">
      <c r="C65" s="33"/>
      <c r="H65" s="33"/>
      <c r="M65" s="33"/>
      <c r="N65" s="22">
        <f>IF(M66=0,0,((M66/60)*($C$7/60)+((M55*(1+M46)/($C$7/60)/M52))))</f>
        <v>0</v>
      </c>
      <c r="O65" s="10" t="s">
        <v>43</v>
      </c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2.75">
      <c r="A66" s="18" t="s">
        <v>11</v>
      </c>
      <c r="B66" s="18"/>
      <c r="C66" s="34">
        <f>IF(C47="Drilling",D66,D48)</f>
        <v>0</v>
      </c>
      <c r="D66" s="24">
        <f>IF(C63=0,0,((C51/C63)*60))+(C64)</f>
        <v>0</v>
      </c>
      <c r="E66" s="10" t="s">
        <v>42</v>
      </c>
      <c r="F66" s="18" t="s">
        <v>11</v>
      </c>
      <c r="G66" s="18"/>
      <c r="H66" s="34">
        <f>IF(H47="Drilling",I66,I48)</f>
        <v>0</v>
      </c>
      <c r="I66" s="24">
        <f>IF(H63=0,0,((H51/H63)*60))+(H64)</f>
        <v>0</v>
      </c>
      <c r="J66" s="10" t="s">
        <v>42</v>
      </c>
      <c r="K66" s="18" t="s">
        <v>11</v>
      </c>
      <c r="L66" s="18"/>
      <c r="M66" s="34">
        <f>IF(M47="Drilling",N64,N46)</f>
        <v>0</v>
      </c>
      <c r="N66" s="22">
        <f>IF(M43=0,0,(SUM(M57/M58,(N42)))/N50)</f>
        <v>0</v>
      </c>
      <c r="O66" s="10" t="s">
        <v>44</v>
      </c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2.75">
      <c r="A67" s="18" t="s">
        <v>15</v>
      </c>
      <c r="B67" s="18"/>
      <c r="C67" s="36">
        <f>D67</f>
        <v>0</v>
      </c>
      <c r="D67" s="22">
        <f>IF(C66=0,0,((C66/60)*($C$7/60)+((C55*(1+C46)/($C$7/60)/C52))))</f>
        <v>0</v>
      </c>
      <c r="E67" s="10" t="s">
        <v>43</v>
      </c>
      <c r="F67" s="18" t="s">
        <v>15</v>
      </c>
      <c r="G67" s="18"/>
      <c r="H67" s="36">
        <f>I67</f>
        <v>0</v>
      </c>
      <c r="I67" s="22">
        <f>IF(H66=0,0,((H66/60)*($C$7/60)+((H55*(1+H46)/($C$7/60)/H52))))</f>
        <v>0</v>
      </c>
      <c r="J67" s="10" t="s">
        <v>43</v>
      </c>
      <c r="K67" s="18" t="s">
        <v>15</v>
      </c>
      <c r="L67" s="18"/>
      <c r="M67" s="36">
        <f>N65</f>
        <v>0</v>
      </c>
      <c r="N67" s="22">
        <f>N65+N66</f>
        <v>0</v>
      </c>
      <c r="O67" s="10" t="s">
        <v>45</v>
      </c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2.75">
      <c r="A68" s="18" t="s">
        <v>16</v>
      </c>
      <c r="B68" s="18"/>
      <c r="C68" s="36">
        <f>D68</f>
        <v>0</v>
      </c>
      <c r="D68" s="22">
        <f>IF(C43=0,0,(SUM(C57/C58,(D44)))/D52)</f>
        <v>0</v>
      </c>
      <c r="E68" s="10" t="s">
        <v>44</v>
      </c>
      <c r="F68" s="18" t="s">
        <v>16</v>
      </c>
      <c r="G68" s="18"/>
      <c r="H68" s="36">
        <f>I68</f>
        <v>0</v>
      </c>
      <c r="I68" s="22">
        <f>IF(H43=0,0,(SUM(H57/H58,(I44)))/I52)</f>
        <v>0</v>
      </c>
      <c r="J68" s="10" t="s">
        <v>44</v>
      </c>
      <c r="K68" s="18" t="s">
        <v>16</v>
      </c>
      <c r="L68" s="18"/>
      <c r="M68" s="36">
        <f>N66</f>
        <v>0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13" ht="12.75">
      <c r="A69" s="18" t="s">
        <v>17</v>
      </c>
      <c r="B69" s="18"/>
      <c r="C69" s="36">
        <f>D69</f>
        <v>0</v>
      </c>
      <c r="D69" s="22">
        <f>D67+D68</f>
        <v>0</v>
      </c>
      <c r="E69" s="10" t="s">
        <v>45</v>
      </c>
      <c r="F69" s="18" t="s">
        <v>17</v>
      </c>
      <c r="G69" s="18"/>
      <c r="H69" s="36">
        <f>I69</f>
        <v>0</v>
      </c>
      <c r="I69" s="22">
        <f>I67+I68</f>
        <v>0</v>
      </c>
      <c r="J69" s="10" t="s">
        <v>45</v>
      </c>
      <c r="K69" s="18" t="s">
        <v>17</v>
      </c>
      <c r="L69" s="18"/>
      <c r="M69" s="36">
        <f>N67</f>
        <v>0</v>
      </c>
    </row>
    <row r="70" spans="1:13" ht="12.75">
      <c r="A70" s="23"/>
      <c r="B70" s="6"/>
      <c r="C70" s="38"/>
      <c r="E70" s="23"/>
      <c r="F70" s="6"/>
      <c r="G70" s="4"/>
      <c r="H70" s="44"/>
      <c r="I70" s="23"/>
      <c r="J70" s="4"/>
      <c r="K70" s="6"/>
      <c r="L70" s="6"/>
      <c r="M70" s="44"/>
    </row>
    <row r="71" spans="1:13" ht="18">
      <c r="A71" s="14" t="s">
        <v>24</v>
      </c>
      <c r="B71" s="15"/>
      <c r="C71" s="37"/>
      <c r="D71" s="15"/>
      <c r="E71" s="16"/>
      <c r="F71" s="15"/>
      <c r="G71" s="28"/>
      <c r="H71" s="17"/>
      <c r="I71" s="16"/>
      <c r="J71" s="16"/>
      <c r="K71" s="15"/>
      <c r="L71" s="28"/>
      <c r="M71" s="15"/>
    </row>
    <row r="72" spans="1:10" ht="12.75">
      <c r="A72" s="12"/>
      <c r="E72" s="12"/>
      <c r="I72" s="13"/>
      <c r="J72" s="13"/>
    </row>
    <row r="73" spans="1:10" ht="12.75">
      <c r="A73" s="12" t="s">
        <v>12</v>
      </c>
      <c r="C73" s="53"/>
      <c r="E73" s="12"/>
      <c r="I73" s="13"/>
      <c r="J73" s="13"/>
    </row>
    <row r="74" spans="1:10" ht="12.75">
      <c r="A74" s="12"/>
      <c r="E74" s="12"/>
      <c r="I74" s="13"/>
      <c r="J74" s="13"/>
    </row>
    <row r="75" spans="1:10" ht="12.75">
      <c r="A75" s="12" t="s">
        <v>5</v>
      </c>
      <c r="C75" s="40">
        <f>SUM(C37,H37)</f>
        <v>0</v>
      </c>
      <c r="E75" s="12" t="s">
        <v>6</v>
      </c>
      <c r="F75" s="12" t="s">
        <v>6</v>
      </c>
      <c r="H75" s="40">
        <f>SUM(C69+H69+M69)</f>
        <v>0</v>
      </c>
      <c r="I75" s="13"/>
      <c r="J75" s="13"/>
    </row>
    <row r="76" spans="1:10" ht="12.75">
      <c r="A76" s="12"/>
      <c r="E76" s="12"/>
      <c r="I76" s="13"/>
      <c r="J76" s="13"/>
    </row>
    <row r="77" spans="1:8" ht="12.75">
      <c r="A77" s="12" t="s">
        <v>4</v>
      </c>
      <c r="C77" s="41">
        <f>(C36+H36)*C73</f>
        <v>0</v>
      </c>
      <c r="E77" s="12" t="s">
        <v>7</v>
      </c>
      <c r="F77" s="12" t="s">
        <v>46</v>
      </c>
      <c r="H77" s="41">
        <f>(C68+H68+M68)*C73</f>
        <v>0</v>
      </c>
    </row>
    <row r="78" spans="1:13" ht="12.75">
      <c r="A78" s="12"/>
      <c r="E78" s="12"/>
      <c r="K78" s="46" t="s">
        <v>19</v>
      </c>
      <c r="L78" s="1"/>
      <c r="M78" s="39"/>
    </row>
    <row r="79" spans="1:13" ht="12.75">
      <c r="A79" s="12" t="s">
        <v>13</v>
      </c>
      <c r="C79" s="41">
        <f>(C75*C73)</f>
        <v>0</v>
      </c>
      <c r="E79" s="12" t="s">
        <v>14</v>
      </c>
      <c r="F79" s="12" t="s">
        <v>14</v>
      </c>
      <c r="H79" s="41">
        <f>(H75*C73)</f>
        <v>0</v>
      </c>
      <c r="K79" s="46" t="s">
        <v>21</v>
      </c>
      <c r="L79" s="1"/>
      <c r="M79" s="39"/>
    </row>
    <row r="80" spans="1:13" ht="12.75">
      <c r="A80" s="12"/>
      <c r="E80" s="13"/>
      <c r="K80" s="46" t="s">
        <v>22</v>
      </c>
      <c r="L80" s="1"/>
      <c r="M80" s="39"/>
    </row>
    <row r="81" spans="1:13" ht="12.75">
      <c r="A81" s="12" t="s">
        <v>8</v>
      </c>
      <c r="C81" s="41">
        <f>SUM(H79-C79)</f>
        <v>0</v>
      </c>
      <c r="E81" s="13"/>
      <c r="K81" s="46" t="s">
        <v>23</v>
      </c>
      <c r="L81" s="1"/>
      <c r="M81" s="39"/>
    </row>
    <row r="82" spans="1:13" ht="12.75">
      <c r="A82" s="12" t="s">
        <v>9</v>
      </c>
      <c r="C82" s="42">
        <f>IF(C79=0,0,SUM(1-(C79/H79)))</f>
        <v>0</v>
      </c>
      <c r="E82" s="13"/>
      <c r="K82" s="46" t="s">
        <v>20</v>
      </c>
      <c r="L82" s="1"/>
      <c r="M82" s="39"/>
    </row>
    <row r="83" spans="1:10" ht="12.75">
      <c r="A83" s="13" t="s">
        <v>76</v>
      </c>
      <c r="E83" s="13"/>
      <c r="F83" s="48"/>
      <c r="I83" s="13"/>
      <c r="J83" s="13"/>
    </row>
    <row r="84" spans="1:10" ht="12.75">
      <c r="A84" s="13"/>
      <c r="E84" s="13"/>
      <c r="I84" s="13"/>
      <c r="J84" s="13"/>
    </row>
    <row r="85" spans="1:10" ht="12.75">
      <c r="A85" s="13"/>
      <c r="E85" s="13"/>
      <c r="I85" s="13"/>
      <c r="J85" s="13"/>
    </row>
    <row r="86" ht="12.75"/>
    <row r="87" ht="12.75"/>
    <row r="88" ht="12.75"/>
    <row r="89" ht="12.75"/>
  </sheetData>
  <sheetProtection password="CA55" sheet="1" objects="1" scenarios="1"/>
  <mergeCells count="2">
    <mergeCell ref="A4:M4"/>
    <mergeCell ref="A1:M1"/>
  </mergeCells>
  <dataValidations count="6">
    <dataValidation type="list" allowBlank="1" showInputMessage="1" showErrorMessage="1" prompt="Please indicate SFM or RPM&#10;" sqref="F28:G28 F60:G60 A28:B28 A60:B60 K60:L60">
      <formula1>"SFM, RPM"</formula1>
    </dataValidation>
    <dataValidation type="list" allowBlank="1" showInputMessage="1" showErrorMessage="1" sqref="H15 C15">
      <formula1>"1,2,3"</formula1>
    </dataValidation>
    <dataValidation type="list" allowBlank="1" showInputMessage="1" showErrorMessage="1" sqref="C11 H11">
      <formula1>'REV - OP DRILL'!$Q$11:$Q$20</formula1>
    </dataValidation>
    <dataValidation type="whole" operator="greaterThanOrEqual" allowBlank="1" showInputMessage="1" showErrorMessage="1" sqref="C45 H45 H48 C48 M45 M48">
      <formula1>1</formula1>
    </dataValidation>
    <dataValidation type="list" allowBlank="1" showInputMessage="1" showErrorMessage="1" sqref="C47 H47 M47">
      <formula1>"Drilling, Boring"</formula1>
    </dataValidation>
    <dataValidation operator="greaterThanOrEqual" allowBlank="1" showInputMessage="1" showErrorMessage="1" sqref="C49 H49 M49"/>
  </dataValidations>
  <printOptions/>
  <pageMargins left="0.75" right="0.5" top="1" bottom="1" header="0.5" footer="0.5"/>
  <pageSetup fitToHeight="1" fitToWidth="1" horizontalDpi="600" verticalDpi="600" orientation="portrait" scale="4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Allied Machine &amp;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robrown</dc:creator>
  <cp:keywords/>
  <dc:description/>
  <cp:lastModifiedBy>Microsoft Office User</cp:lastModifiedBy>
  <cp:lastPrinted>2009-08-11T22:36:26Z</cp:lastPrinted>
  <dcterms:created xsi:type="dcterms:W3CDTF">2003-08-06T18:30:50Z</dcterms:created>
  <dcterms:modified xsi:type="dcterms:W3CDTF">2018-05-22T15:52:25Z</dcterms:modified>
  <cp:category/>
  <cp:version/>
  <cp:contentType/>
  <cp:contentStatus/>
</cp:coreProperties>
</file>